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5opstsc\Downloads\"/>
    </mc:Choice>
  </mc:AlternateContent>
  <bookViews>
    <workbookView xWindow="-36" yWindow="1392" windowWidth="15360" windowHeight="8940" tabRatio="864" activeTab="1"/>
  </bookViews>
  <sheets>
    <sheet name="Boat Ramps" sheetId="1" r:id="rId1"/>
    <sheet name="Bridge Elev" sheetId="2" r:id="rId2"/>
  </sheets>
  <definedNames>
    <definedName name="DangerZone">#REF!</definedName>
    <definedName name="data" localSheetId="0">'Boat Ramps'!$D$5</definedName>
    <definedName name="LakeLevel">#REF!</definedName>
    <definedName name="_xlnm.Print_Area" localSheetId="0">'Boat Ramps'!$A$1:$K$141</definedName>
    <definedName name="_xlnm.Print_Area" localSheetId="1">'Bridge Elev'!$A$1:$E$20</definedName>
    <definedName name="_xlnm.Print_Titles" localSheetId="0">'Boat Ramps'!$7:$10</definedName>
    <definedName name="RemoveLevel">#REF!</definedName>
    <definedName name="WarningZone">#REF!</definedName>
  </definedNames>
  <calcPr calcId="152511" concurrentCalc="0"/>
</workbook>
</file>

<file path=xl/calcChain.xml><?xml version="1.0" encoding="utf-8"?>
<calcChain xmlns="http://schemas.openxmlformats.org/spreadsheetml/2006/main">
  <c r="E1" i="2" l="1"/>
  <c r="D42" i="1"/>
  <c r="B42" i="1"/>
  <c r="J58" i="1"/>
  <c r="K58" i="1"/>
  <c r="J12" i="1"/>
  <c r="K12" i="1"/>
  <c r="D75" i="1"/>
  <c r="B75" i="1"/>
  <c r="J18" i="1"/>
  <c r="K18" i="1"/>
  <c r="J20" i="1"/>
  <c r="K20" i="1"/>
  <c r="J59" i="1"/>
  <c r="K59" i="1"/>
  <c r="J71" i="1"/>
  <c r="K71" i="1"/>
  <c r="J83" i="1"/>
  <c r="K83" i="1"/>
  <c r="J89" i="1"/>
  <c r="K89" i="1"/>
  <c r="J97" i="1"/>
  <c r="K97" i="1"/>
  <c r="J108" i="1"/>
  <c r="K108" i="1"/>
  <c r="J116" i="1"/>
  <c r="K116" i="1"/>
  <c r="J112" i="1"/>
  <c r="K112" i="1"/>
  <c r="J105" i="1"/>
  <c r="K105" i="1"/>
  <c r="J100" i="1"/>
  <c r="K100" i="1"/>
  <c r="J94" i="1"/>
  <c r="K94" i="1"/>
  <c r="J93" i="1"/>
  <c r="K93" i="1"/>
  <c r="J86" i="1"/>
  <c r="K86" i="1"/>
  <c r="J84" i="1"/>
  <c r="K84" i="1"/>
  <c r="J82" i="1"/>
  <c r="K82" i="1"/>
  <c r="J79" i="1"/>
  <c r="K79" i="1"/>
  <c r="J77" i="1"/>
  <c r="K77" i="1"/>
  <c r="J74" i="1"/>
  <c r="K74" i="1"/>
  <c r="J72" i="1"/>
  <c r="K72" i="1"/>
  <c r="J68" i="1"/>
  <c r="K68" i="1"/>
  <c r="J67" i="1"/>
  <c r="K67" i="1"/>
  <c r="J63" i="1"/>
  <c r="K63" i="1"/>
  <c r="J61" i="1"/>
  <c r="K61" i="1"/>
  <c r="J55" i="1"/>
  <c r="K55" i="1"/>
  <c r="J54" i="1"/>
  <c r="K54" i="1"/>
  <c r="J51" i="1"/>
  <c r="K51" i="1"/>
  <c r="J44" i="1"/>
  <c r="K44" i="1"/>
  <c r="J40" i="1"/>
  <c r="K40" i="1"/>
  <c r="J37" i="1"/>
  <c r="K37" i="1"/>
  <c r="J36" i="1"/>
  <c r="K36" i="1"/>
  <c r="J29" i="1"/>
  <c r="K29" i="1"/>
  <c r="J27" i="1"/>
  <c r="K27" i="1"/>
  <c r="J26" i="1"/>
  <c r="K26" i="1"/>
  <c r="J23" i="1"/>
  <c r="K23" i="1"/>
  <c r="J22" i="1"/>
  <c r="K22" i="1"/>
  <c r="J15" i="1"/>
  <c r="K15" i="1"/>
  <c r="H123" i="1"/>
  <c r="D118" i="1"/>
  <c r="B118" i="1"/>
  <c r="D117" i="1"/>
  <c r="B117" i="1"/>
  <c r="D116" i="1"/>
  <c r="B116" i="1"/>
  <c r="D115" i="1"/>
  <c r="B115" i="1"/>
  <c r="D114" i="1"/>
  <c r="B114" i="1"/>
  <c r="D113" i="1"/>
  <c r="B113" i="1"/>
  <c r="D112" i="1"/>
  <c r="B112" i="1"/>
  <c r="D111" i="1"/>
  <c r="B111" i="1"/>
  <c r="D110" i="1"/>
  <c r="B110" i="1"/>
  <c r="D109" i="1"/>
  <c r="B109" i="1"/>
  <c r="D108" i="1"/>
  <c r="B108" i="1"/>
  <c r="D107" i="1"/>
  <c r="B107" i="1"/>
  <c r="D106" i="1"/>
  <c r="B106" i="1"/>
  <c r="D105" i="1"/>
  <c r="B105" i="1"/>
  <c r="D104" i="1"/>
  <c r="B104" i="1"/>
  <c r="D103" i="1"/>
  <c r="B103" i="1"/>
  <c r="D102" i="1"/>
  <c r="B102" i="1"/>
  <c r="D101" i="1"/>
  <c r="B101" i="1"/>
  <c r="D100" i="1"/>
  <c r="B100" i="1"/>
  <c r="D99" i="1"/>
  <c r="B99" i="1"/>
  <c r="D98" i="1"/>
  <c r="B98" i="1"/>
  <c r="D97" i="1"/>
  <c r="B97" i="1"/>
  <c r="D96" i="1"/>
  <c r="B96" i="1"/>
  <c r="D95" i="1"/>
  <c r="B95" i="1"/>
  <c r="D94" i="1"/>
  <c r="B94" i="1"/>
  <c r="D93" i="1"/>
  <c r="B93" i="1"/>
  <c r="D92" i="1"/>
  <c r="B92" i="1"/>
  <c r="D91" i="1"/>
  <c r="B91" i="1"/>
  <c r="D90" i="1"/>
  <c r="B90" i="1"/>
  <c r="D89" i="1"/>
  <c r="B89" i="1"/>
  <c r="D88" i="1"/>
  <c r="B88" i="1"/>
  <c r="D87" i="1"/>
  <c r="B87" i="1"/>
  <c r="D86" i="1"/>
  <c r="B86" i="1"/>
  <c r="D85" i="1"/>
  <c r="B85" i="1"/>
  <c r="D84" i="1"/>
  <c r="B84" i="1"/>
  <c r="D83" i="1"/>
  <c r="B83" i="1"/>
  <c r="D81" i="1"/>
  <c r="B81" i="1"/>
  <c r="D80" i="1"/>
  <c r="B80" i="1"/>
  <c r="D79" i="1"/>
  <c r="B79" i="1"/>
  <c r="D78" i="1"/>
  <c r="B78" i="1"/>
  <c r="D77" i="1"/>
  <c r="B77" i="1"/>
  <c r="D76" i="1"/>
  <c r="B76" i="1"/>
  <c r="D74" i="1"/>
  <c r="B74" i="1"/>
  <c r="D73" i="1"/>
  <c r="B73" i="1"/>
  <c r="D72" i="1"/>
  <c r="B72" i="1"/>
  <c r="D71" i="1"/>
  <c r="B71" i="1"/>
  <c r="D70" i="1"/>
  <c r="B70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7" i="1"/>
  <c r="B57" i="1"/>
  <c r="D56" i="1"/>
  <c r="B56" i="1"/>
  <c r="D55" i="1"/>
  <c r="B55" i="1"/>
  <c r="D54" i="1"/>
  <c r="B54" i="1"/>
  <c r="D53" i="1"/>
  <c r="B53" i="1"/>
  <c r="D52" i="1"/>
  <c r="B52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B134" i="1"/>
  <c r="D134" i="1"/>
  <c r="B133" i="1"/>
  <c r="D133" i="1"/>
  <c r="B125" i="1"/>
  <c r="B126" i="1"/>
  <c r="B127" i="1"/>
  <c r="B123" i="1"/>
  <c r="E3" i="2"/>
  <c r="E11" i="2"/>
  <c r="E4" i="2"/>
  <c r="E5" i="2"/>
  <c r="E20" i="2"/>
  <c r="E14" i="2"/>
  <c r="E17" i="2"/>
  <c r="E9" i="2"/>
  <c r="E12" i="2"/>
  <c r="E8" i="2"/>
  <c r="E16" i="2"/>
  <c r="E10" i="2"/>
  <c r="E6" i="2"/>
  <c r="E18" i="2"/>
  <c r="E19" i="2"/>
  <c r="E7" i="2"/>
  <c r="E13" i="2"/>
  <c r="H128" i="1"/>
  <c r="B120" i="1"/>
  <c r="H127" i="1"/>
  <c r="H125" i="1"/>
  <c r="H129" i="1"/>
  <c r="H131" i="1"/>
</calcChain>
</file>

<file path=xl/sharedStrings.xml><?xml version="1.0" encoding="utf-8"?>
<sst xmlns="http://schemas.openxmlformats.org/spreadsheetml/2006/main" count="545" uniqueCount="269">
  <si>
    <t>YES</t>
  </si>
  <si>
    <t>:More than 3.5 feet of water</t>
  </si>
  <si>
    <t>:More than 2.8 feet of water</t>
  </si>
  <si>
    <t>:Between 3.0 and 3.5 feet of water</t>
  </si>
  <si>
    <t>:Between 1.8 and 2.8 feet of water</t>
  </si>
  <si>
    <t>NO</t>
  </si>
  <si>
    <t>:Not Usable, less than 3.0 feet of water</t>
  </si>
  <si>
    <t>:Not Usable</t>
  </si>
  <si>
    <t>M.S.L.</t>
  </si>
  <si>
    <t>RAMP</t>
  </si>
  <si>
    <t>USABLE?</t>
  </si>
  <si>
    <t>LOWEST RAMP</t>
  </si>
  <si>
    <t>DEPTH OF WATER AT</t>
  </si>
  <si>
    <t>LIGHTS</t>
  </si>
  <si>
    <t xml:space="preserve">                             </t>
  </si>
  <si>
    <t>DEPTH AT</t>
  </si>
  <si>
    <t>PUBLIC RAMPS AT</t>
  </si>
  <si>
    <t>&gt; 3.0 feet</t>
  </si>
  <si>
    <t>ELEVATION</t>
  </si>
  <si>
    <t>END OF CONCRETE USING</t>
  </si>
  <si>
    <t xml:space="preserve">  AT</t>
  </si>
  <si>
    <t>END OF</t>
  </si>
  <si>
    <t>DOCK</t>
  </si>
  <si>
    <t>PARK AREAS</t>
  </si>
  <si>
    <t>END OF CONCRETE</t>
  </si>
  <si>
    <t>POOL ELEVATION OF MSL</t>
  </si>
  <si>
    <t xml:space="preserve"> RAMP</t>
  </si>
  <si>
    <t>COUNTY</t>
  </si>
  <si>
    <t>PROPERTY</t>
  </si>
  <si>
    <t>USABLE</t>
  </si>
  <si>
    <t>#</t>
  </si>
  <si>
    <t>&gt; 1.8</t>
  </si>
  <si>
    <t>AQUALAND</t>
  </si>
  <si>
    <t>HALL</t>
  </si>
  <si>
    <t>077</t>
  </si>
  <si>
    <t>FORSYTH</t>
  </si>
  <si>
    <t>BALD RIDGE MARINA LEFT</t>
  </si>
  <si>
    <t>108</t>
  </si>
  <si>
    <t>BALD RIDGE MARINA RIGHT</t>
  </si>
  <si>
    <t>BALUS CREEK LEFT</t>
  </si>
  <si>
    <t>019</t>
  </si>
  <si>
    <t>BALUS CREEK MID LEFT</t>
  </si>
  <si>
    <t>BALUS CREEK MID RIGHT</t>
  </si>
  <si>
    <t>BALUS CREEK RIGHT</t>
  </si>
  <si>
    <t>BELTON BRIDGE</t>
  </si>
  <si>
    <t>030</t>
  </si>
  <si>
    <t>BETHEL LEFT</t>
  </si>
  <si>
    <t>066</t>
  </si>
  <si>
    <t>BETHEL RIGHT</t>
  </si>
  <si>
    <t>BIG CREEK (EAST) LEFT</t>
  </si>
  <si>
    <t>011</t>
  </si>
  <si>
    <t>BIG CREEK (EAST) RIGHT</t>
  </si>
  <si>
    <t>BIG CREEK (WEST) LEFT</t>
  </si>
  <si>
    <t>BIG CREEK (WEST) RIGHT</t>
  </si>
  <si>
    <t>BOLDING MILL</t>
  </si>
  <si>
    <t>050</t>
  </si>
  <si>
    <t>BURTON MILL (CURBED)</t>
  </si>
  <si>
    <t>012</t>
  </si>
  <si>
    <t>BURTON MILL (UNCURBED)</t>
  </si>
  <si>
    <t>CHARLESTON LEFT</t>
  </si>
  <si>
    <t>071</t>
  </si>
  <si>
    <t>CHARLESTON MIDDLE</t>
  </si>
  <si>
    <t>CHARLESTON RIGHT</t>
  </si>
  <si>
    <t>CHESTNUT RIDGE</t>
  </si>
  <si>
    <t>014</t>
  </si>
  <si>
    <t>CLARKS BRIDGE  LEFT</t>
  </si>
  <si>
    <t>033</t>
  </si>
  <si>
    <t>CLARKS BRIDGE MIDDLE</t>
  </si>
  <si>
    <t>CLARKS BRIDGE RIGHT</t>
  </si>
  <si>
    <t>DUCKETT MILL DAY USE</t>
  </si>
  <si>
    <t>045</t>
  </si>
  <si>
    <t>EAST BANK LEFT</t>
  </si>
  <si>
    <t>093</t>
  </si>
  <si>
    <t>GWINNETT</t>
  </si>
  <si>
    <t>EAST BANK MIDDLE LEFT</t>
  </si>
  <si>
    <t>EAS BANK MIDDLE RIGHT</t>
  </si>
  <si>
    <t>EAST BANK RIGHT</t>
  </si>
  <si>
    <t>GAINESVILLE</t>
  </si>
  <si>
    <t>106</t>
  </si>
  <si>
    <t>HOLLY PARK</t>
  </si>
  <si>
    <t>089</t>
  </si>
  <si>
    <t>KEITH'S BRIDGE LEFT</t>
  </si>
  <si>
    <t>059</t>
  </si>
  <si>
    <t>KEITH'S BRIDGE RIGHT</t>
  </si>
  <si>
    <t>LAKE LANIER ISLANDS BRIDGE</t>
  </si>
  <si>
    <t>096</t>
  </si>
  <si>
    <t>LAKE LANIER ISLANDS COVE</t>
  </si>
  <si>
    <t>LANIER PARK LEFT</t>
  </si>
  <si>
    <t>LANIER PARK MIDDLE</t>
  </si>
  <si>
    <t>LANIER PARK RIGHT</t>
  </si>
  <si>
    <t>LANIER POINT</t>
  </si>
  <si>
    <t>087</t>
  </si>
  <si>
    <t>090</t>
  </si>
  <si>
    <t>LITTLE HALL LEFT</t>
  </si>
  <si>
    <t>046</t>
  </si>
  <si>
    <t>LITTLE HALL MIDDLE LEFT</t>
  </si>
  <si>
    <t>LITTLE HALL MIDDLE RIGHT</t>
  </si>
  <si>
    <t>LITTLE HALL RIGHT</t>
  </si>
  <si>
    <t>LITTLE RIDGE LEFT</t>
  </si>
  <si>
    <t>080</t>
  </si>
  <si>
    <t>LITTLE RIDGE RIGHT</t>
  </si>
  <si>
    <t>LITTLE RIVER LEFT</t>
  </si>
  <si>
    <t>036</t>
  </si>
  <si>
    <t>LITTLE RIVER RIGHT</t>
  </si>
  <si>
    <t>LONG HOLLOW LEFT</t>
  </si>
  <si>
    <t>060</t>
  </si>
  <si>
    <t>LONG HOLLOW RIGHT</t>
  </si>
  <si>
    <t>LULA</t>
  </si>
  <si>
    <t>031</t>
  </si>
  <si>
    <t>LUMPKIN COUNTY PARK</t>
  </si>
  <si>
    <t>052</t>
  </si>
  <si>
    <t>LUMPKIN</t>
  </si>
  <si>
    <t>MARY ALICE LEFT</t>
  </si>
  <si>
    <t>079</t>
  </si>
  <si>
    <t>MARY ALICE MID LEFT</t>
  </si>
  <si>
    <t>MARY ALICE MID RIGHT</t>
  </si>
  <si>
    <t>MARY ALICE RIGHT</t>
  </si>
  <si>
    <t>MOUNTAIN VIEW</t>
  </si>
  <si>
    <t>020</t>
  </si>
  <si>
    <t>NIX BRIDGE</t>
  </si>
  <si>
    <t>054</t>
  </si>
  <si>
    <t>DAWSON</t>
  </si>
  <si>
    <t>017</t>
  </si>
  <si>
    <t>018</t>
  </si>
  <si>
    <t>RIVER FORKS</t>
  </si>
  <si>
    <t>091</t>
  </si>
  <si>
    <t>ROBINSON LEFT</t>
  </si>
  <si>
    <t>043</t>
  </si>
  <si>
    <t>ROBINSON RIGHT</t>
  </si>
  <si>
    <t>SARDIS CREEK LEFT</t>
  </si>
  <si>
    <t>041</t>
  </si>
  <si>
    <t>SARDIS CREEK MIDDLE</t>
  </si>
  <si>
    <t>SARDIS CREEK RIGHT</t>
  </si>
  <si>
    <t>SAWNEE</t>
  </si>
  <si>
    <t>081</t>
  </si>
  <si>
    <t>SHADY GROVE</t>
  </si>
  <si>
    <t>074</t>
  </si>
  <si>
    <t>SHOAL CREEK</t>
  </si>
  <si>
    <t>007</t>
  </si>
  <si>
    <t>006</t>
  </si>
  <si>
    <t>SIMPSON</t>
  </si>
  <si>
    <t>042</t>
  </si>
  <si>
    <t>SIX MILE CREEK LEFT</t>
  </si>
  <si>
    <t>070</t>
  </si>
  <si>
    <t>SIX MILE CREEK RIGHT</t>
  </si>
  <si>
    <t>STARBOARD</t>
  </si>
  <si>
    <t>103</t>
  </si>
  <si>
    <t>SUNRISE</t>
  </si>
  <si>
    <t>105</t>
  </si>
  <si>
    <t>THOMPSON BRIDGE</t>
  </si>
  <si>
    <t>039</t>
  </si>
  <si>
    <t>THOMPSON CREEK LEFT</t>
  </si>
  <si>
    <t>055</t>
  </si>
  <si>
    <t>THOMPSON CREEK MIDDLE</t>
  </si>
  <si>
    <t>THOMPSON CREEK RIGHT</t>
  </si>
  <si>
    <t>TIDWELL LEFT</t>
  </si>
  <si>
    <t>076</t>
  </si>
  <si>
    <t>TIDWELL MIDDLE</t>
  </si>
  <si>
    <t>TIDWELL RIGHT</t>
  </si>
  <si>
    <t>TOTO CREEK LEFT</t>
  </si>
  <si>
    <t>053</t>
  </si>
  <si>
    <t>TOTO CREEK MID LEFT</t>
  </si>
  <si>
    <t>TOTO CREEK MID RIGHT</t>
  </si>
  <si>
    <t>TOTO CREEK RIGHT</t>
  </si>
  <si>
    <t>TWO MILE CREEK</t>
  </si>
  <si>
    <t>067</t>
  </si>
  <si>
    <t>015</t>
  </si>
  <si>
    <t>VAN PUGH SOUTH</t>
  </si>
  <si>
    <t>013</t>
  </si>
  <si>
    <t>VANNS TAVERN LEFT</t>
  </si>
  <si>
    <t>064</t>
  </si>
  <si>
    <t>VANNS TAVERN MIDDLE</t>
  </si>
  <si>
    <t>VANNS TAVERN RIGHT</t>
  </si>
  <si>
    <t xml:space="preserve">WAHOO CREEK </t>
  </si>
  <si>
    <t>038</t>
  </si>
  <si>
    <t>WAR HILL LEFT</t>
  </si>
  <si>
    <t>056</t>
  </si>
  <si>
    <t>WAR HILL MID LEFT</t>
  </si>
  <si>
    <t>WAR HILL MID RIGHT</t>
  </si>
  <si>
    <t>WAR HILL RIGHT</t>
  </si>
  <si>
    <t>YOUNG DEER LEFT</t>
  </si>
  <si>
    <t>075</t>
  </si>
  <si>
    <t>YOUNG DEER MIDDLE</t>
  </si>
  <si>
    <t>YOUNG DEER RIGHT</t>
  </si>
  <si>
    <t>TOTAL USABLE LANES</t>
  </si>
  <si>
    <t>POOL ELEVATION:</t>
  </si>
  <si>
    <t>SURFACE ACRES REMAINING:</t>
  </si>
  <si>
    <t>TOTAL BOAT RAMP AREAS:</t>
  </si>
  <si>
    <t xml:space="preserve">   PERCENTAGE:</t>
  </si>
  <si>
    <t xml:space="preserve">    REDUCED %:</t>
  </si>
  <si>
    <t># OF USABLE RAMP LANES:</t>
  </si>
  <si>
    <t># OF NONUSABLE RAMP LANES:</t>
  </si>
  <si>
    <t>MARINA SLIPS UNUSEABLE:</t>
  </si>
  <si>
    <t xml:space="preserve">     % OF TOTAL:</t>
  </si>
  <si>
    <t>SUM OF ALL LANES:</t>
  </si>
  <si>
    <t>PRIVATE DOCKS UNUSEABLE:</t>
  </si>
  <si>
    <t>% NONUSABLE RAMP LANES:</t>
  </si>
  <si>
    <t>* FACING LAKE; LEFT TO RIGHT</t>
  </si>
  <si>
    <t>Lake Elevation</t>
  </si>
  <si>
    <t>Name</t>
  </si>
  <si>
    <t>Location</t>
  </si>
  <si>
    <t>Span</t>
  </si>
  <si>
    <t>Elevation</t>
  </si>
  <si>
    <t>Clearance</t>
  </si>
  <si>
    <t>Bell's Mill Bridge</t>
  </si>
  <si>
    <t>Hwy 129, east fork Little River</t>
  </si>
  <si>
    <t>381.5 '</t>
  </si>
  <si>
    <t>Bolding Bridge</t>
  </si>
  <si>
    <t>Hwy 53, Chestatee</t>
  </si>
  <si>
    <t>776.0'</t>
  </si>
  <si>
    <t>Brown's Bridge</t>
  </si>
  <si>
    <t>369, Chattahoochee</t>
  </si>
  <si>
    <t>1176.0'</t>
  </si>
  <si>
    <t>Clark's Bridge</t>
  </si>
  <si>
    <t>Chattahoochee</t>
  </si>
  <si>
    <t>-</t>
  </si>
  <si>
    <t>Flowery Branch Bridge</t>
  </si>
  <si>
    <t>McEver Road, Flowery Branch Bay</t>
  </si>
  <si>
    <t>Four Mile Creek</t>
  </si>
  <si>
    <t>Lanier Bridge</t>
  </si>
  <si>
    <t>Route 53, Gainesville</t>
  </si>
  <si>
    <t>1210'</t>
  </si>
  <si>
    <t>Longstreet Bridge</t>
  </si>
  <si>
    <t>Route 11, Chattahoochee</t>
  </si>
  <si>
    <t>Lula Bridge</t>
  </si>
  <si>
    <t>Upper Chattahoochee</t>
  </si>
  <si>
    <t>Peck's Bridge</t>
  </si>
  <si>
    <t>Route 283, Wahoo Creek</t>
  </si>
  <si>
    <t>Richard B. Russell</t>
  </si>
  <si>
    <t>Lake Lanier Islands</t>
  </si>
  <si>
    <t>Six Mile Creek</t>
  </si>
  <si>
    <t>Squirrel Creek Crossing</t>
  </si>
  <si>
    <t>Route 115, Squirrel Creek</t>
  </si>
  <si>
    <t>800'</t>
  </si>
  <si>
    <t>Thompson Bridge</t>
  </si>
  <si>
    <t>Route 136, Chattahoochee</t>
  </si>
  <si>
    <t>1102.6'</t>
  </si>
  <si>
    <t>Toto Creek</t>
  </si>
  <si>
    <t>Route 136, Toto Creek</t>
  </si>
  <si>
    <t>268.0'</t>
  </si>
  <si>
    <t>Two Mile Creek</t>
  </si>
  <si>
    <t>Route 141, Two Mile Creek</t>
  </si>
  <si>
    <t>299.7'</t>
  </si>
  <si>
    <t>Wahoo Creek</t>
  </si>
  <si>
    <t>Wilkie Bridge</t>
  </si>
  <si>
    <t>Route 136, Chestatee</t>
  </si>
  <si>
    <t>440'</t>
  </si>
  <si>
    <t>based on 8500 boat docks- updated on July 10, 2003</t>
  </si>
  <si>
    <t>based on 10,000 marina slips- updated on July 10, 2003</t>
  </si>
  <si>
    <t>The above figures are based on:  Marinas 0 impact at 1066.0; Private docks 0 impact at 1068.0.</t>
  </si>
  <si>
    <t>OLD FEDERAL D/U (SINGLE LANE)</t>
  </si>
  <si>
    <t>OLD FEDERAL D/U (3 LANE)</t>
  </si>
  <si>
    <t>SARDIS CREEK RANGER STATION</t>
  </si>
  <si>
    <t>X</t>
  </si>
  <si>
    <t>N/A</t>
  </si>
  <si>
    <t>LANIER PARK SHELTER</t>
  </si>
  <si>
    <t>COURTESTY DOCKS USABLE:</t>
  </si>
  <si>
    <t>MAP</t>
  </si>
  <si>
    <t>NUM</t>
  </si>
  <si>
    <t>LITTLE HALL TOURN. DOCK</t>
  </si>
  <si>
    <t>Enter Current Elevation:</t>
  </si>
  <si>
    <t>VAN PUGH NORTH LEFT</t>
  </si>
  <si>
    <t>VAN PUGH NORTH RIGHT</t>
  </si>
  <si>
    <t>SHOAL CREEK D/U  (left)</t>
  </si>
  <si>
    <t>SHOAL CREEK D/U (right)</t>
  </si>
  <si>
    <t>BALD RIDGE CAMPGROUND</t>
  </si>
  <si>
    <t>LAUREL PARK 4-LANES</t>
  </si>
  <si>
    <t>OLD FEDERAL CAMPGROUND</t>
  </si>
  <si>
    <t>GWINNETT COUNTY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</si>
</sst>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General_)"/>
    <numFmt numFmtId="165" formatCode="0.00_)"/>
    <numFmt numFmtId="166" formatCode="0.0_)"/>
    <numFmt numFmtId="167" formatCode="0_)"/>
    <numFmt numFmtId="168" formatCode="mmmm\ d\,\ yyyy"/>
    <numFmt numFmtId="169" formatCode="0.0"/>
    <numFmt numFmtId="170" formatCode="000"/>
  </numFmts>
  <fonts count="15" x14ac:knownFonts="1">
    <font>
      <sz val="10"/>
      <name val="Arial"/>
    </font>
    <font>
      <sz val="10"/>
      <name val="Arial"/>
      <family val="2"/>
    </font>
    <font>
      <sz val="14"/>
      <name val="Courier"/>
      <family val="3"/>
    </font>
    <font>
      <b/>
      <sz val="14"/>
      <name val="Courier"/>
      <family val="3"/>
    </font>
    <font>
      <sz val="10"/>
      <color indexed="9"/>
      <name val="Arial"/>
      <family val="2"/>
    </font>
    <font>
      <sz val="10"/>
      <name val="Courier"/>
      <family val="3"/>
    </font>
    <font>
      <sz val="9.5"/>
      <name val="Arial"/>
      <family val="2"/>
    </font>
    <font>
      <sz val="10"/>
      <name val="Courier"/>
      <family val="3"/>
    </font>
    <font>
      <u/>
      <sz val="8.5"/>
      <color indexed="12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left"/>
    </xf>
    <xf numFmtId="164" fontId="0" fillId="0" borderId="1" xfId="0" applyNumberFormat="1" applyBorder="1" applyAlignment="1" applyProtection="1">
      <alignment horizontal="left"/>
    </xf>
    <xf numFmtId="164" fontId="0" fillId="0" borderId="1" xfId="0" applyNumberFormat="1" applyBorder="1" applyAlignment="1" applyProtection="1">
      <alignment horizontal="center"/>
    </xf>
    <xf numFmtId="164" fontId="0" fillId="0" borderId="0" xfId="0" applyNumberFormat="1" applyProtection="1"/>
    <xf numFmtId="166" fontId="0" fillId="0" borderId="0" xfId="0" applyNumberFormat="1" applyProtection="1"/>
    <xf numFmtId="164" fontId="0" fillId="0" borderId="0" xfId="0" applyNumberFormat="1" applyBorder="1" applyProtection="1"/>
    <xf numFmtId="164" fontId="0" fillId="0" borderId="0" xfId="0" applyNumberFormat="1" applyBorder="1" applyAlignment="1" applyProtection="1">
      <alignment horizontal="left"/>
    </xf>
    <xf numFmtId="166" fontId="0" fillId="0" borderId="0" xfId="0" applyNumberFormat="1" applyBorder="1" applyProtection="1"/>
    <xf numFmtId="164" fontId="0" fillId="0" borderId="0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168" fontId="0" fillId="0" borderId="0" xfId="0" applyNumberFormat="1" applyAlignment="1" applyProtection="1">
      <alignment horizontal="center"/>
    </xf>
    <xf numFmtId="0" fontId="6" fillId="0" borderId="1" xfId="3" applyFont="1" applyBorder="1" applyAlignment="1" applyProtection="1">
      <alignment horizontal="left"/>
    </xf>
    <xf numFmtId="167" fontId="0" fillId="0" borderId="0" xfId="0" applyNumberFormat="1" applyAlignment="1" applyProtection="1">
      <alignment horizontal="right"/>
    </xf>
    <xf numFmtId="165" fontId="2" fillId="2" borderId="3" xfId="0" applyNumberFormat="1" applyFont="1" applyFill="1" applyBorder="1" applyAlignment="1" applyProtection="1">
      <alignment horizontal="left"/>
    </xf>
    <xf numFmtId="169" fontId="0" fillId="0" borderId="0" xfId="0" applyNumberFormat="1" applyProtection="1"/>
    <xf numFmtId="165" fontId="3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/>
    </xf>
    <xf numFmtId="164" fontId="0" fillId="2" borderId="0" xfId="0" applyNumberFormat="1" applyFill="1" applyProtection="1"/>
    <xf numFmtId="43" fontId="0" fillId="0" borderId="0" xfId="1" applyFont="1" applyAlignment="1" applyProtection="1"/>
    <xf numFmtId="10" fontId="0" fillId="0" borderId="0" xfId="4" applyNumberFormat="1" applyFont="1" applyAlignment="1" applyProtection="1"/>
    <xf numFmtId="2" fontId="0" fillId="0" borderId="0" xfId="0" applyNumberFormat="1" applyAlignment="1" applyProtection="1"/>
    <xf numFmtId="164" fontId="9" fillId="0" borderId="2" xfId="0" applyNumberFormat="1" applyFont="1" applyBorder="1" applyAlignment="1" applyProtection="1">
      <alignment horizontal="center"/>
    </xf>
    <xf numFmtId="170" fontId="0" fillId="0" borderId="0" xfId="0" applyNumberFormat="1" applyAlignment="1" applyProtection="1">
      <alignment horizontal="center"/>
    </xf>
    <xf numFmtId="169" fontId="0" fillId="0" borderId="0" xfId="0" applyNumberFormat="1" applyAlignment="1">
      <alignment horizontal="center"/>
    </xf>
    <xf numFmtId="2" fontId="12" fillId="2" borderId="0" xfId="0" applyNumberFormat="1" applyFont="1" applyFill="1"/>
    <xf numFmtId="0" fontId="14" fillId="0" borderId="0" xfId="0" applyFont="1" applyAlignment="1">
      <alignment horizontal="center"/>
    </xf>
    <xf numFmtId="0" fontId="13" fillId="0" borderId="0" xfId="0" applyFont="1"/>
    <xf numFmtId="166" fontId="3" fillId="2" borderId="4" xfId="0" applyNumberFormat="1" applyFont="1" applyFill="1" applyBorder="1" applyAlignment="1" applyProtection="1">
      <alignment horizontal="right"/>
      <protection locked="0"/>
    </xf>
    <xf numFmtId="9" fontId="0" fillId="0" borderId="0" xfId="4" applyFont="1" applyAlignment="1" applyProtection="1">
      <alignment horizontal="left"/>
    </xf>
    <xf numFmtId="9" fontId="0" fillId="0" borderId="0" xfId="4" applyFont="1" applyAlignment="1" applyProtection="1">
      <alignment horizontal="center"/>
    </xf>
    <xf numFmtId="169" fontId="0" fillId="0" borderId="0" xfId="0" applyNumberFormat="1"/>
    <xf numFmtId="0" fontId="0" fillId="0" borderId="0" xfId="0" applyAlignment="1" applyProtection="1">
      <alignment horizontal="center"/>
    </xf>
    <xf numFmtId="0" fontId="0" fillId="3" borderId="0" xfId="0" applyFill="1" applyProtection="1"/>
    <xf numFmtId="0" fontId="0" fillId="0" borderId="0" xfId="0" applyAlignment="1" applyProtection="1">
      <alignment horizontal="left"/>
    </xf>
    <xf numFmtId="0" fontId="0" fillId="0" borderId="0" xfId="0" applyProtection="1"/>
    <xf numFmtId="20" fontId="0" fillId="4" borderId="0" xfId="0" applyNumberFormat="1" applyFill="1" applyProtection="1"/>
    <xf numFmtId="22" fontId="0" fillId="0" borderId="0" xfId="0" applyNumberFormat="1" applyAlignment="1" applyProtection="1">
      <alignment horizontal="center"/>
    </xf>
    <xf numFmtId="0" fontId="4" fillId="5" borderId="0" xfId="0" applyFont="1" applyFill="1" applyProtection="1"/>
    <xf numFmtId="20" fontId="0" fillId="0" borderId="0" xfId="0" applyNumberFormat="1" applyAlignment="1" applyProtection="1">
      <alignment horizontal="right"/>
    </xf>
    <xf numFmtId="169" fontId="11" fillId="0" borderId="0" xfId="0" applyNumberFormat="1" applyFont="1" applyFill="1" applyProtection="1"/>
    <xf numFmtId="0" fontId="7" fillId="2" borderId="5" xfId="0" applyFont="1" applyFill="1" applyBorder="1" applyProtection="1"/>
    <xf numFmtId="0" fontId="0" fillId="2" borderId="6" xfId="0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0" fillId="0" borderId="0" xfId="0" applyFill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2" borderId="0" xfId="0" applyFill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10" fillId="0" borderId="0" xfId="2" applyFont="1" applyAlignment="1" applyProtection="1"/>
    <xf numFmtId="0" fontId="0" fillId="0" borderId="1" xfId="0" applyBorder="1"/>
    <xf numFmtId="16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center"/>
    </xf>
  </cellXfs>
  <cellStyles count="5">
    <cellStyle name="Comma" xfId="1" builtinId="3"/>
    <cellStyle name="Hyperlink" xfId="2" builtinId="8"/>
    <cellStyle name="Normal" xfId="0" builtinId="0"/>
    <cellStyle name="Normal_Elevation Chart" xfId="3"/>
    <cellStyle name="Percent" xfId="4" builtinId="5"/>
  </cellStyles>
  <dxfs count="6"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41"/>
  <sheetViews>
    <sheetView zoomScaleNormal="100" workbookViewId="0">
      <selection activeCell="D9" sqref="D9"/>
    </sheetView>
  </sheetViews>
  <sheetFormatPr defaultColWidth="9.109375" defaultRowHeight="15" customHeight="1" x14ac:dyDescent="0.25"/>
  <cols>
    <col min="1" max="1" width="30.5546875" style="38" customWidth="1"/>
    <col min="2" max="2" width="13.109375" style="38" customWidth="1"/>
    <col min="3" max="3" width="16.44140625" style="38" customWidth="1"/>
    <col min="4" max="4" width="25.5546875" style="38" bestFit="1" customWidth="1"/>
    <col min="5" max="5" width="12.109375" style="38" bestFit="1" customWidth="1"/>
    <col min="6" max="6" width="8.6640625" style="38" customWidth="1"/>
    <col min="7" max="7" width="12.44140625" style="38" bestFit="1" customWidth="1"/>
    <col min="8" max="8" width="12.44140625" style="38" customWidth="1"/>
    <col min="9" max="9" width="11.33203125" style="38" customWidth="1"/>
    <col min="10" max="10" width="10.109375" style="38" customWidth="1"/>
    <col min="11" max="11" width="10.33203125" style="38" customWidth="1"/>
    <col min="12" max="16384" width="9.109375" style="38"/>
  </cols>
  <sheetData>
    <row r="1" spans="1:11" ht="15" customHeight="1" x14ac:dyDescent="0.25">
      <c r="A1" s="35"/>
      <c r="B1" s="36" t="s">
        <v>0</v>
      </c>
      <c r="C1" s="60" t="s">
        <v>1</v>
      </c>
      <c r="D1" s="60"/>
      <c r="E1" s="35"/>
      <c r="H1" s="36" t="s">
        <v>0</v>
      </c>
      <c r="I1" s="38" t="s">
        <v>2</v>
      </c>
    </row>
    <row r="2" spans="1:11" ht="15" customHeight="1" x14ac:dyDescent="0.25">
      <c r="A2" s="14"/>
      <c r="B2" s="39" t="s">
        <v>0</v>
      </c>
      <c r="C2" s="60" t="s">
        <v>3</v>
      </c>
      <c r="D2" s="60"/>
      <c r="E2" s="56"/>
      <c r="F2" s="56"/>
      <c r="G2" s="56"/>
      <c r="H2" s="39" t="s">
        <v>0</v>
      </c>
      <c r="I2" s="38" t="s">
        <v>4</v>
      </c>
    </row>
    <row r="3" spans="1:11" ht="15" customHeight="1" x14ac:dyDescent="0.25">
      <c r="A3" s="40"/>
      <c r="B3" s="41" t="s">
        <v>5</v>
      </c>
      <c r="C3" s="38" t="s">
        <v>6</v>
      </c>
      <c r="E3" s="35"/>
      <c r="H3" s="41" t="s">
        <v>5</v>
      </c>
      <c r="I3" s="38" t="s">
        <v>7</v>
      </c>
    </row>
    <row r="4" spans="1:11" ht="15" customHeight="1" x14ac:dyDescent="0.25">
      <c r="A4" s="42"/>
      <c r="B4" s="43"/>
      <c r="D4" s="44" t="s">
        <v>260</v>
      </c>
      <c r="E4" s="45"/>
      <c r="G4" s="46"/>
      <c r="H4" s="46"/>
    </row>
    <row r="5" spans="1:11" ht="15" customHeight="1" x14ac:dyDescent="0.25">
      <c r="D5" s="31">
        <v>1071</v>
      </c>
      <c r="E5" s="17" t="s">
        <v>8</v>
      </c>
      <c r="G5" s="47"/>
      <c r="H5" s="46"/>
    </row>
    <row r="6" spans="1:11" ht="15" customHeight="1" x14ac:dyDescent="0.25">
      <c r="C6" s="48"/>
      <c r="D6" s="19"/>
      <c r="E6" s="20"/>
      <c r="F6" s="48"/>
      <c r="G6" s="46"/>
      <c r="H6" s="46"/>
    </row>
    <row r="7" spans="1:11" ht="15" customHeight="1" x14ac:dyDescent="0.25">
      <c r="B7" s="35" t="s">
        <v>9</v>
      </c>
      <c r="C7" s="38" t="s">
        <v>11</v>
      </c>
      <c r="D7" s="3" t="s">
        <v>12</v>
      </c>
      <c r="E7" s="2" t="s">
        <v>13</v>
      </c>
      <c r="F7" s="3" t="s">
        <v>14</v>
      </c>
    </row>
    <row r="8" spans="1:11" ht="15" customHeight="1" x14ac:dyDescent="0.25">
      <c r="A8" s="3" t="s">
        <v>16</v>
      </c>
      <c r="B8" s="2" t="s">
        <v>10</v>
      </c>
      <c r="C8" s="3" t="s">
        <v>18</v>
      </c>
      <c r="D8" s="3" t="s">
        <v>19</v>
      </c>
      <c r="E8" s="2" t="s">
        <v>20</v>
      </c>
      <c r="F8" s="2" t="s">
        <v>257</v>
      </c>
      <c r="I8" s="38" t="s">
        <v>21</v>
      </c>
      <c r="J8" s="38" t="s">
        <v>15</v>
      </c>
      <c r="K8" s="38" t="s">
        <v>22</v>
      </c>
    </row>
    <row r="9" spans="1:11" ht="15" customHeight="1" x14ac:dyDescent="0.25">
      <c r="A9" s="3" t="s">
        <v>23</v>
      </c>
      <c r="B9" s="2" t="s">
        <v>17</v>
      </c>
      <c r="C9" s="3" t="s">
        <v>24</v>
      </c>
      <c r="D9" s="3" t="s">
        <v>25</v>
      </c>
      <c r="E9" s="2" t="s">
        <v>26</v>
      </c>
      <c r="F9" s="2" t="s">
        <v>258</v>
      </c>
      <c r="G9" s="2" t="s">
        <v>27</v>
      </c>
      <c r="H9" s="38" t="s">
        <v>28</v>
      </c>
      <c r="I9" s="38" t="s">
        <v>22</v>
      </c>
      <c r="J9" s="38" t="s">
        <v>21</v>
      </c>
      <c r="K9" s="38" t="s">
        <v>29</v>
      </c>
    </row>
    <row r="10" spans="1:11" ht="15" customHeight="1" thickBot="1" x14ac:dyDescent="0.3">
      <c r="A10" s="4"/>
      <c r="B10" s="49"/>
      <c r="C10" s="4"/>
      <c r="D10" s="4"/>
      <c r="E10" s="5"/>
      <c r="F10" s="4"/>
      <c r="G10" s="4"/>
      <c r="H10" s="50" t="s">
        <v>30</v>
      </c>
      <c r="I10" s="49" t="s">
        <v>18</v>
      </c>
      <c r="J10" s="5" t="s">
        <v>22</v>
      </c>
      <c r="K10" s="49" t="s">
        <v>31</v>
      </c>
    </row>
    <row r="11" spans="1:11" ht="15" customHeight="1" thickTop="1" x14ac:dyDescent="0.25">
      <c r="A11" s="3" t="s">
        <v>32</v>
      </c>
      <c r="B11" s="6" t="str">
        <f t="shared" ref="B11:B67" si="0">IF(D11&gt;=3,"YES","NO")</f>
        <v>YES</v>
      </c>
      <c r="C11" s="7">
        <v>1058.4000000000001</v>
      </c>
      <c r="D11" s="18">
        <f t="shared" ref="D11:D30" si="1">SUM($D$5-C11)</f>
        <v>12.599999999999909</v>
      </c>
      <c r="E11" s="35" t="s">
        <v>5</v>
      </c>
      <c r="F11" s="2">
        <v>104</v>
      </c>
      <c r="G11" s="3" t="s">
        <v>33</v>
      </c>
      <c r="K11" s="51"/>
    </row>
    <row r="12" spans="1:11" ht="15" customHeight="1" x14ac:dyDescent="0.25">
      <c r="A12" s="9" t="s">
        <v>265</v>
      </c>
      <c r="B12" s="6" t="str">
        <f t="shared" si="0"/>
        <v>YES</v>
      </c>
      <c r="C12" s="8">
        <v>1054.5999999999999</v>
      </c>
      <c r="D12" s="18">
        <f t="shared" si="1"/>
        <v>16.400000000000091</v>
      </c>
      <c r="E12" s="52" t="s">
        <v>5</v>
      </c>
      <c r="F12" s="11" t="s">
        <v>34</v>
      </c>
      <c r="G12" s="9" t="s">
        <v>35</v>
      </c>
      <c r="H12" s="38">
        <v>7707</v>
      </c>
      <c r="I12">
        <v>1066.8</v>
      </c>
      <c r="J12" s="18">
        <f>data-I12</f>
        <v>4.2000000000000455</v>
      </c>
      <c r="K12" s="21" t="str">
        <f>IF(J12&gt;1.8,"YES","NO")</f>
        <v>YES</v>
      </c>
    </row>
    <row r="13" spans="1:11" ht="15" customHeight="1" x14ac:dyDescent="0.25">
      <c r="A13" s="3" t="s">
        <v>36</v>
      </c>
      <c r="B13" s="6" t="str">
        <f t="shared" si="0"/>
        <v>YES</v>
      </c>
      <c r="C13" s="7">
        <v>1055</v>
      </c>
      <c r="D13" s="18">
        <f t="shared" si="1"/>
        <v>16</v>
      </c>
      <c r="E13" s="35" t="s">
        <v>5</v>
      </c>
      <c r="F13" s="2" t="s">
        <v>37</v>
      </c>
      <c r="G13" s="3" t="s">
        <v>35</v>
      </c>
      <c r="I13"/>
      <c r="J13" s="18"/>
      <c r="K13" s="21"/>
    </row>
    <row r="14" spans="1:11" ht="15" customHeight="1" x14ac:dyDescent="0.25">
      <c r="A14" s="3" t="s">
        <v>38</v>
      </c>
      <c r="B14" s="6" t="str">
        <f t="shared" si="0"/>
        <v>YES</v>
      </c>
      <c r="C14" s="6">
        <v>1064.5999999999999</v>
      </c>
      <c r="D14" s="18">
        <f t="shared" si="1"/>
        <v>6.4000000000000909</v>
      </c>
      <c r="E14" s="35" t="s">
        <v>5</v>
      </c>
      <c r="F14" s="2" t="s">
        <v>37</v>
      </c>
      <c r="G14" s="3" t="s">
        <v>35</v>
      </c>
      <c r="I14"/>
      <c r="J14" s="18"/>
      <c r="K14" s="21"/>
    </row>
    <row r="15" spans="1:11" ht="15" customHeight="1" x14ac:dyDescent="0.25">
      <c r="A15" s="3" t="s">
        <v>39</v>
      </c>
      <c r="B15" s="6" t="str">
        <f t="shared" si="0"/>
        <v>YES</v>
      </c>
      <c r="C15" s="7">
        <v>1052.8</v>
      </c>
      <c r="D15" s="18">
        <f t="shared" si="1"/>
        <v>18.200000000000045</v>
      </c>
      <c r="E15" s="35" t="s">
        <v>5</v>
      </c>
      <c r="F15" s="2" t="s">
        <v>40</v>
      </c>
      <c r="G15" s="3" t="s">
        <v>33</v>
      </c>
      <c r="H15" s="38">
        <v>1901</v>
      </c>
      <c r="I15">
        <v>1062.3</v>
      </c>
      <c r="J15" s="18">
        <f>$D$5-I15</f>
        <v>8.7000000000000455</v>
      </c>
      <c r="K15" s="21" t="str">
        <f>IF(J15&gt;1.8,"YES","NO")</f>
        <v>YES</v>
      </c>
    </row>
    <row r="16" spans="1:11" ht="15" customHeight="1" x14ac:dyDescent="0.25">
      <c r="A16" s="3" t="s">
        <v>41</v>
      </c>
      <c r="B16" s="6" t="str">
        <f t="shared" si="0"/>
        <v>YES</v>
      </c>
      <c r="C16" s="7">
        <v>1049.5</v>
      </c>
      <c r="D16" s="18">
        <f t="shared" si="1"/>
        <v>21.5</v>
      </c>
      <c r="E16" s="35" t="s">
        <v>5</v>
      </c>
      <c r="F16" s="2" t="s">
        <v>40</v>
      </c>
      <c r="G16" s="3" t="s">
        <v>33</v>
      </c>
      <c r="I16"/>
      <c r="J16" s="18"/>
      <c r="K16" s="21"/>
    </row>
    <row r="17" spans="1:11" ht="15" customHeight="1" x14ac:dyDescent="0.25">
      <c r="A17" s="3" t="s">
        <v>42</v>
      </c>
      <c r="B17" s="6" t="str">
        <f t="shared" si="0"/>
        <v>YES</v>
      </c>
      <c r="C17" s="7">
        <v>1049.5999999999999</v>
      </c>
      <c r="D17" s="18">
        <f t="shared" si="1"/>
        <v>21.400000000000091</v>
      </c>
      <c r="E17" s="35" t="s">
        <v>5</v>
      </c>
      <c r="F17" s="2" t="s">
        <v>40</v>
      </c>
      <c r="G17" s="3" t="s">
        <v>33</v>
      </c>
      <c r="I17"/>
      <c r="J17" s="18"/>
      <c r="K17" s="21"/>
    </row>
    <row r="18" spans="1:11" ht="15" customHeight="1" x14ac:dyDescent="0.25">
      <c r="A18" s="3" t="s">
        <v>43</v>
      </c>
      <c r="B18" s="6" t="str">
        <f t="shared" si="0"/>
        <v>YES</v>
      </c>
      <c r="C18" s="7">
        <v>1049.7</v>
      </c>
      <c r="D18" s="18">
        <f t="shared" si="1"/>
        <v>21.299999999999955</v>
      </c>
      <c r="E18" s="35" t="s">
        <v>5</v>
      </c>
      <c r="F18" s="2" t="s">
        <v>40</v>
      </c>
      <c r="G18" s="3" t="s">
        <v>33</v>
      </c>
      <c r="H18" s="38">
        <v>1902</v>
      </c>
      <c r="I18">
        <v>1063.9000000000001</v>
      </c>
      <c r="J18" s="18">
        <f>data-I18</f>
        <v>7.0999999999999091</v>
      </c>
      <c r="K18" s="21" t="str">
        <f>IF(J18&gt;1.8,"YES","NO")</f>
        <v>YES</v>
      </c>
    </row>
    <row r="19" spans="1:11" ht="15" customHeight="1" x14ac:dyDescent="0.25">
      <c r="A19" s="3" t="s">
        <v>44</v>
      </c>
      <c r="B19" s="6" t="str">
        <f t="shared" si="0"/>
        <v>YES</v>
      </c>
      <c r="C19" s="7">
        <v>1064.0999999999999</v>
      </c>
      <c r="D19" s="18">
        <f t="shared" si="1"/>
        <v>6.9000000000000909</v>
      </c>
      <c r="E19" s="35" t="s">
        <v>5</v>
      </c>
      <c r="F19" s="2" t="s">
        <v>45</v>
      </c>
      <c r="G19" s="3" t="s">
        <v>33</v>
      </c>
      <c r="I19"/>
      <c r="J19" s="18"/>
      <c r="K19" s="21"/>
    </row>
    <row r="20" spans="1:11" ht="15" customHeight="1" x14ac:dyDescent="0.25">
      <c r="A20" s="3" t="s">
        <v>46</v>
      </c>
      <c r="B20" s="6" t="str">
        <f t="shared" si="0"/>
        <v>YES</v>
      </c>
      <c r="C20" s="6">
        <v>1060.4000000000001</v>
      </c>
      <c r="D20" s="18">
        <f t="shared" si="1"/>
        <v>10.599999999999909</v>
      </c>
      <c r="E20" s="35" t="s">
        <v>5</v>
      </c>
      <c r="F20" s="2" t="s">
        <v>47</v>
      </c>
      <c r="G20" s="3" t="s">
        <v>35</v>
      </c>
      <c r="H20" s="38">
        <v>6601</v>
      </c>
      <c r="I20">
        <v>1064.0999999999999</v>
      </c>
      <c r="J20" s="18">
        <f>$D$5-I20</f>
        <v>6.9000000000000909</v>
      </c>
      <c r="K20" s="21" t="str">
        <f>IF(J20&gt;1.8,"YES","NO")</f>
        <v>YES</v>
      </c>
    </row>
    <row r="21" spans="1:11" ht="15" customHeight="1" x14ac:dyDescent="0.25">
      <c r="A21" s="3" t="s">
        <v>48</v>
      </c>
      <c r="B21" s="6" t="str">
        <f t="shared" si="0"/>
        <v>YES</v>
      </c>
      <c r="C21" s="7">
        <v>1060.4000000000001</v>
      </c>
      <c r="D21" s="18">
        <f t="shared" si="1"/>
        <v>10.599999999999909</v>
      </c>
      <c r="E21" s="35" t="s">
        <v>5</v>
      </c>
      <c r="F21" s="2" t="s">
        <v>47</v>
      </c>
      <c r="G21" s="3" t="s">
        <v>35</v>
      </c>
      <c r="I21"/>
      <c r="J21" s="18"/>
      <c r="K21" s="21"/>
    </row>
    <row r="22" spans="1:11" ht="15" customHeight="1" x14ac:dyDescent="0.25">
      <c r="A22" s="3" t="s">
        <v>49</v>
      </c>
      <c r="B22" s="6" t="str">
        <f t="shared" si="0"/>
        <v>YES</v>
      </c>
      <c r="C22" s="7">
        <v>1057.4000000000001</v>
      </c>
      <c r="D22" s="18">
        <f t="shared" si="1"/>
        <v>13.599999999999909</v>
      </c>
      <c r="E22" s="35" t="s">
        <v>5</v>
      </c>
      <c r="F22" s="2" t="s">
        <v>50</v>
      </c>
      <c r="G22" s="3" t="s">
        <v>33</v>
      </c>
      <c r="H22" s="38">
        <v>1103</v>
      </c>
      <c r="I22">
        <v>1061.5999999999999</v>
      </c>
      <c r="J22" s="18">
        <f>$D$5-I22</f>
        <v>9.4000000000000909</v>
      </c>
      <c r="K22" s="21" t="str">
        <f>IF(J22&gt;1.8,"YES","NO")</f>
        <v>YES</v>
      </c>
    </row>
    <row r="23" spans="1:11" ht="15" customHeight="1" x14ac:dyDescent="0.25">
      <c r="A23" s="3" t="s">
        <v>51</v>
      </c>
      <c r="B23" s="6" t="str">
        <f t="shared" si="0"/>
        <v>YES</v>
      </c>
      <c r="C23" s="7">
        <v>1050.7</v>
      </c>
      <c r="D23" s="18">
        <f t="shared" si="1"/>
        <v>20.299999999999955</v>
      </c>
      <c r="E23" s="35" t="s">
        <v>5</v>
      </c>
      <c r="F23" s="2" t="s">
        <v>50</v>
      </c>
      <c r="G23" s="3" t="s">
        <v>33</v>
      </c>
      <c r="H23" s="38">
        <v>1102</v>
      </c>
      <c r="I23">
        <v>1064</v>
      </c>
      <c r="J23" s="18">
        <f>$D$5-I23</f>
        <v>7</v>
      </c>
      <c r="K23" s="21" t="str">
        <f>IF(J23&gt;1.8,"YES","NO")</f>
        <v>YES</v>
      </c>
    </row>
    <row r="24" spans="1:11" ht="15" customHeight="1" x14ac:dyDescent="0.25">
      <c r="A24" s="3" t="s">
        <v>52</v>
      </c>
      <c r="B24" s="6" t="str">
        <f t="shared" si="0"/>
        <v>YES</v>
      </c>
      <c r="C24" s="7">
        <v>1058.9000000000001</v>
      </c>
      <c r="D24" s="18">
        <f t="shared" si="1"/>
        <v>12.099999999999909</v>
      </c>
      <c r="E24" s="35" t="s">
        <v>5</v>
      </c>
      <c r="F24" s="2" t="s">
        <v>50</v>
      </c>
      <c r="G24" s="3" t="s">
        <v>33</v>
      </c>
      <c r="I24"/>
      <c r="J24" s="18"/>
      <c r="K24" s="21"/>
    </row>
    <row r="25" spans="1:11" ht="15" customHeight="1" x14ac:dyDescent="0.25">
      <c r="A25" s="3" t="s">
        <v>53</v>
      </c>
      <c r="B25" s="6" t="str">
        <f t="shared" si="0"/>
        <v>YES</v>
      </c>
      <c r="C25" s="7">
        <v>1058.9000000000001</v>
      </c>
      <c r="D25" s="18">
        <f t="shared" si="1"/>
        <v>12.099999999999909</v>
      </c>
      <c r="E25" s="35" t="s">
        <v>5</v>
      </c>
      <c r="F25" s="2" t="s">
        <v>50</v>
      </c>
      <c r="G25" s="3" t="s">
        <v>33</v>
      </c>
      <c r="I25"/>
      <c r="J25" s="18"/>
      <c r="K25" s="21"/>
    </row>
    <row r="26" spans="1:11" ht="15" customHeight="1" x14ac:dyDescent="0.25">
      <c r="A26" s="3" t="s">
        <v>54</v>
      </c>
      <c r="B26" s="6" t="str">
        <f t="shared" si="0"/>
        <v>YES</v>
      </c>
      <c r="C26" s="7">
        <v>1055.9000000000001</v>
      </c>
      <c r="D26" s="18">
        <f t="shared" si="1"/>
        <v>15.099999999999909</v>
      </c>
      <c r="E26" s="2" t="s">
        <v>0</v>
      </c>
      <c r="F26" s="2" t="s">
        <v>55</v>
      </c>
      <c r="G26" s="3" t="s">
        <v>33</v>
      </c>
      <c r="H26" s="38">
        <v>5004</v>
      </c>
      <c r="I26">
        <v>1058.3</v>
      </c>
      <c r="J26" s="18">
        <f>$D$5-I26</f>
        <v>12.700000000000045</v>
      </c>
      <c r="K26" s="21" t="str">
        <f>IF(J26&gt;1.8,"YES","NO")</f>
        <v>YES</v>
      </c>
    </row>
    <row r="27" spans="1:11" ht="15" customHeight="1" x14ac:dyDescent="0.25">
      <c r="A27" s="3" t="s">
        <v>56</v>
      </c>
      <c r="B27" s="6" t="str">
        <f t="shared" si="0"/>
        <v>YES</v>
      </c>
      <c r="C27" s="7">
        <v>1058.5</v>
      </c>
      <c r="D27" s="18">
        <f t="shared" si="1"/>
        <v>12.5</v>
      </c>
      <c r="E27" s="35" t="s">
        <v>5</v>
      </c>
      <c r="F27" s="2" t="s">
        <v>57</v>
      </c>
      <c r="G27" s="3" t="s">
        <v>33</v>
      </c>
      <c r="H27" s="38">
        <v>1201</v>
      </c>
      <c r="I27">
        <v>1061.5999999999999</v>
      </c>
      <c r="J27" s="18">
        <f>$D$5-I27</f>
        <v>9.4000000000000909</v>
      </c>
      <c r="K27" s="21" t="str">
        <f>IF(J27&gt;1.8,"YES","NO")</f>
        <v>YES</v>
      </c>
    </row>
    <row r="28" spans="1:11" ht="15" customHeight="1" x14ac:dyDescent="0.25">
      <c r="A28" s="3" t="s">
        <v>58</v>
      </c>
      <c r="B28" s="6" t="str">
        <f t="shared" si="0"/>
        <v>YES</v>
      </c>
      <c r="C28" s="7">
        <v>1060.5</v>
      </c>
      <c r="D28" s="18">
        <f t="shared" si="1"/>
        <v>10.5</v>
      </c>
      <c r="E28" s="35" t="s">
        <v>5</v>
      </c>
      <c r="F28" s="2" t="s">
        <v>57</v>
      </c>
      <c r="G28" s="3" t="s">
        <v>33</v>
      </c>
      <c r="I28"/>
      <c r="J28" s="18"/>
      <c r="K28" s="21"/>
    </row>
    <row r="29" spans="1:11" ht="15" customHeight="1" x14ac:dyDescent="0.25">
      <c r="A29" s="3" t="s">
        <v>59</v>
      </c>
      <c r="B29" s="6" t="str">
        <f t="shared" si="0"/>
        <v>YES</v>
      </c>
      <c r="C29" s="7">
        <v>1050.7</v>
      </c>
      <c r="D29" s="18">
        <f t="shared" si="1"/>
        <v>20.299999999999955</v>
      </c>
      <c r="E29" s="2" t="s">
        <v>0</v>
      </c>
      <c r="F29" s="2" t="s">
        <v>60</v>
      </c>
      <c r="G29" s="3" t="s">
        <v>35</v>
      </c>
      <c r="H29" s="38">
        <v>7103</v>
      </c>
      <c r="I29">
        <v>1064.3</v>
      </c>
      <c r="J29" s="18">
        <f>$D$5-I29</f>
        <v>6.7000000000000455</v>
      </c>
      <c r="K29" s="21" t="str">
        <f>IF(J29&gt;1.8,"YES","NO")</f>
        <v>YES</v>
      </c>
    </row>
    <row r="30" spans="1:11" ht="15" customHeight="1" x14ac:dyDescent="0.25">
      <c r="A30" s="3" t="s">
        <v>61</v>
      </c>
      <c r="B30" s="6" t="str">
        <f t="shared" si="0"/>
        <v>YES</v>
      </c>
      <c r="C30" s="7">
        <v>1046.2</v>
      </c>
      <c r="D30" s="18">
        <f t="shared" si="1"/>
        <v>24.799999999999955</v>
      </c>
      <c r="E30" s="2" t="s">
        <v>0</v>
      </c>
      <c r="F30" s="2" t="s">
        <v>60</v>
      </c>
      <c r="G30" s="3" t="s">
        <v>35</v>
      </c>
      <c r="I30"/>
      <c r="J30" s="18"/>
      <c r="K30" s="21"/>
    </row>
    <row r="31" spans="1:11" ht="15" customHeight="1" x14ac:dyDescent="0.25">
      <c r="A31" s="3" t="s">
        <v>62</v>
      </c>
      <c r="B31" s="6" t="str">
        <f t="shared" si="0"/>
        <v>YES</v>
      </c>
      <c r="C31" s="7">
        <v>1045.8</v>
      </c>
      <c r="D31" s="18">
        <f>SUM($D$5-C31)</f>
        <v>25.200000000000045</v>
      </c>
      <c r="E31" s="2" t="s">
        <v>0</v>
      </c>
      <c r="F31" s="2" t="s">
        <v>60</v>
      </c>
      <c r="G31" s="3" t="s">
        <v>35</v>
      </c>
      <c r="I31"/>
      <c r="J31" s="18"/>
      <c r="K31" s="21"/>
    </row>
    <row r="32" spans="1:11" ht="15" customHeight="1" x14ac:dyDescent="0.25">
      <c r="A32" s="3" t="s">
        <v>63</v>
      </c>
      <c r="B32" s="6" t="str">
        <f t="shared" si="0"/>
        <v>YES</v>
      </c>
      <c r="C32" s="7">
        <v>1055</v>
      </c>
      <c r="D32" s="18">
        <f t="shared" ref="D32:D91" si="2">SUM($D$5-C32)</f>
        <v>16</v>
      </c>
      <c r="E32" s="35" t="s">
        <v>5</v>
      </c>
      <c r="F32" s="2" t="s">
        <v>64</v>
      </c>
      <c r="G32" s="3" t="s">
        <v>33</v>
      </c>
      <c r="I32"/>
      <c r="J32" s="18"/>
      <c r="K32" s="21"/>
    </row>
    <row r="33" spans="1:11" ht="15" customHeight="1" x14ac:dyDescent="0.25">
      <c r="A33" s="3" t="s">
        <v>65</v>
      </c>
      <c r="B33" s="6" t="str">
        <f t="shared" si="0"/>
        <v>YES</v>
      </c>
      <c r="C33" s="7">
        <v>1052</v>
      </c>
      <c r="D33" s="18">
        <f t="shared" si="2"/>
        <v>19</v>
      </c>
      <c r="E33" s="35" t="s">
        <v>5</v>
      </c>
      <c r="F33" s="2" t="s">
        <v>66</v>
      </c>
      <c r="G33" s="3" t="s">
        <v>33</v>
      </c>
      <c r="I33"/>
      <c r="J33" s="18"/>
      <c r="K33" s="21"/>
    </row>
    <row r="34" spans="1:11" ht="15" customHeight="1" x14ac:dyDescent="0.25">
      <c r="A34" s="3" t="s">
        <v>67</v>
      </c>
      <c r="B34" s="6" t="str">
        <f t="shared" si="0"/>
        <v>YES</v>
      </c>
      <c r="C34" s="7">
        <v>1052</v>
      </c>
      <c r="D34" s="18">
        <f t="shared" si="2"/>
        <v>19</v>
      </c>
      <c r="E34" s="35" t="s">
        <v>5</v>
      </c>
      <c r="F34" s="2" t="s">
        <v>66</v>
      </c>
      <c r="G34" s="3" t="s">
        <v>33</v>
      </c>
      <c r="I34"/>
      <c r="J34" s="18"/>
      <c r="K34" s="21"/>
    </row>
    <row r="35" spans="1:11" ht="15" customHeight="1" x14ac:dyDescent="0.25">
      <c r="A35" s="3" t="s">
        <v>68</v>
      </c>
      <c r="B35" s="6" t="str">
        <f t="shared" si="0"/>
        <v>YES</v>
      </c>
      <c r="C35" s="7">
        <v>1055</v>
      </c>
      <c r="D35" s="18">
        <f t="shared" si="2"/>
        <v>16</v>
      </c>
      <c r="E35" s="35" t="s">
        <v>5</v>
      </c>
      <c r="F35" s="2" t="s">
        <v>66</v>
      </c>
      <c r="G35" s="3" t="s">
        <v>33</v>
      </c>
      <c r="I35"/>
      <c r="J35" s="18"/>
      <c r="K35" s="21"/>
    </row>
    <row r="36" spans="1:11" ht="15" customHeight="1" x14ac:dyDescent="0.25">
      <c r="A36" s="3" t="s">
        <v>69</v>
      </c>
      <c r="B36" s="6" t="str">
        <f t="shared" si="0"/>
        <v>YES</v>
      </c>
      <c r="C36" s="7">
        <v>1060.0999999999999</v>
      </c>
      <c r="D36" s="18">
        <f t="shared" si="2"/>
        <v>10.900000000000091</v>
      </c>
      <c r="E36" s="35" t="s">
        <v>5</v>
      </c>
      <c r="F36" s="2" t="s">
        <v>70</v>
      </c>
      <c r="G36" s="3" t="s">
        <v>33</v>
      </c>
      <c r="H36" s="38">
        <v>4504</v>
      </c>
      <c r="I36">
        <v>1058.5999999999999</v>
      </c>
      <c r="J36" s="18">
        <f>$D$5-I36</f>
        <v>12.400000000000091</v>
      </c>
      <c r="K36" s="21" t="str">
        <f>IF(J36&gt;1.8,"YES","NO")</f>
        <v>YES</v>
      </c>
    </row>
    <row r="37" spans="1:11" ht="15" customHeight="1" x14ac:dyDescent="0.25">
      <c r="A37" s="3" t="s">
        <v>71</v>
      </c>
      <c r="B37" s="6" t="str">
        <f t="shared" si="0"/>
        <v>YES</v>
      </c>
      <c r="C37" s="7">
        <v>1055</v>
      </c>
      <c r="D37" s="18">
        <f t="shared" si="2"/>
        <v>16</v>
      </c>
      <c r="E37" s="35" t="s">
        <v>5</v>
      </c>
      <c r="F37" s="2" t="s">
        <v>72</v>
      </c>
      <c r="G37" s="3" t="s">
        <v>73</v>
      </c>
      <c r="H37" s="38">
        <v>9301</v>
      </c>
      <c r="I37">
        <v>1058.3</v>
      </c>
      <c r="J37" s="18">
        <f>$D$5-I37</f>
        <v>12.700000000000045</v>
      </c>
      <c r="K37" s="21" t="str">
        <f>IF(J37&gt;1.8,"YES","NO")</f>
        <v>YES</v>
      </c>
    </row>
    <row r="38" spans="1:11" ht="15" customHeight="1" x14ac:dyDescent="0.25">
      <c r="A38" s="3" t="s">
        <v>74</v>
      </c>
      <c r="B38" s="6" t="str">
        <f t="shared" si="0"/>
        <v>YES</v>
      </c>
      <c r="C38" s="7">
        <v>1055</v>
      </c>
      <c r="D38" s="18">
        <f t="shared" si="2"/>
        <v>16</v>
      </c>
      <c r="E38" s="35" t="s">
        <v>5</v>
      </c>
      <c r="F38" s="2" t="s">
        <v>72</v>
      </c>
      <c r="G38" s="3" t="s">
        <v>73</v>
      </c>
      <c r="I38"/>
      <c r="J38" s="18"/>
      <c r="K38" s="21"/>
    </row>
    <row r="39" spans="1:11" ht="15" customHeight="1" x14ac:dyDescent="0.25">
      <c r="A39" s="3" t="s">
        <v>75</v>
      </c>
      <c r="B39" s="6" t="str">
        <f t="shared" si="0"/>
        <v>YES</v>
      </c>
      <c r="C39" s="7">
        <v>1051</v>
      </c>
      <c r="D39" s="18">
        <f t="shared" si="2"/>
        <v>20</v>
      </c>
      <c r="E39" s="35" t="s">
        <v>5</v>
      </c>
      <c r="F39" s="2" t="s">
        <v>72</v>
      </c>
      <c r="G39" s="3" t="s">
        <v>73</v>
      </c>
      <c r="I39"/>
      <c r="J39" s="18"/>
      <c r="K39" s="21"/>
    </row>
    <row r="40" spans="1:11" ht="15" customHeight="1" x14ac:dyDescent="0.25">
      <c r="A40" s="3" t="s">
        <v>76</v>
      </c>
      <c r="B40" s="6" t="str">
        <f t="shared" si="0"/>
        <v>YES</v>
      </c>
      <c r="C40" s="7">
        <v>1051</v>
      </c>
      <c r="D40" s="18">
        <f t="shared" si="2"/>
        <v>20</v>
      </c>
      <c r="E40" s="35" t="s">
        <v>5</v>
      </c>
      <c r="F40" s="2" t="s">
        <v>72</v>
      </c>
      <c r="G40" s="3" t="s">
        <v>73</v>
      </c>
      <c r="I40">
        <v>1060.8</v>
      </c>
      <c r="J40" s="18">
        <f>$D$5-I40</f>
        <v>10.200000000000045</v>
      </c>
      <c r="K40" s="21" t="str">
        <f>IF(J40&gt;1.8,"YES","NO")</f>
        <v>YES</v>
      </c>
    </row>
    <row r="41" spans="1:11" ht="15" customHeight="1" x14ac:dyDescent="0.25">
      <c r="A41" s="3" t="s">
        <v>77</v>
      </c>
      <c r="B41" s="6" t="str">
        <f t="shared" si="0"/>
        <v>YES</v>
      </c>
      <c r="C41" s="7">
        <v>1055</v>
      </c>
      <c r="D41" s="18">
        <f t="shared" si="2"/>
        <v>16</v>
      </c>
      <c r="E41" s="35" t="s">
        <v>5</v>
      </c>
      <c r="F41" s="2" t="s">
        <v>78</v>
      </c>
      <c r="G41" s="3" t="s">
        <v>33</v>
      </c>
      <c r="I41"/>
      <c r="J41" s="18"/>
      <c r="K41" s="21"/>
    </row>
    <row r="42" spans="1:11" ht="15" customHeight="1" x14ac:dyDescent="0.25">
      <c r="A42" s="3" t="s">
        <v>268</v>
      </c>
      <c r="B42" s="6" t="str">
        <f t="shared" si="0"/>
        <v>YES</v>
      </c>
      <c r="C42" s="7">
        <v>1060</v>
      </c>
      <c r="D42" s="18">
        <f t="shared" si="2"/>
        <v>11</v>
      </c>
      <c r="E42" s="35" t="s">
        <v>5</v>
      </c>
      <c r="F42" s="2"/>
      <c r="G42" s="3"/>
      <c r="I42"/>
      <c r="J42" s="18"/>
      <c r="K42" s="21"/>
    </row>
    <row r="43" spans="1:11" ht="15" customHeight="1" x14ac:dyDescent="0.25">
      <c r="A43" s="3" t="s">
        <v>79</v>
      </c>
      <c r="B43" s="6" t="str">
        <f t="shared" si="0"/>
        <v>YES</v>
      </c>
      <c r="C43" s="7">
        <v>1055</v>
      </c>
      <c r="D43" s="18">
        <f t="shared" si="2"/>
        <v>16</v>
      </c>
      <c r="E43" s="35" t="s">
        <v>5</v>
      </c>
      <c r="F43" s="2" t="s">
        <v>80</v>
      </c>
      <c r="G43" s="3" t="s">
        <v>33</v>
      </c>
      <c r="I43"/>
      <c r="J43" s="18"/>
      <c r="K43" s="21"/>
    </row>
    <row r="44" spans="1:11" ht="15" customHeight="1" x14ac:dyDescent="0.25">
      <c r="A44" s="3" t="s">
        <v>81</v>
      </c>
      <c r="B44" s="6" t="str">
        <f t="shared" si="0"/>
        <v>YES</v>
      </c>
      <c r="C44" s="7">
        <v>1055</v>
      </c>
      <c r="D44" s="18">
        <f t="shared" si="2"/>
        <v>16</v>
      </c>
      <c r="E44" s="35" t="s">
        <v>5</v>
      </c>
      <c r="F44" s="2" t="s">
        <v>82</v>
      </c>
      <c r="G44" s="3" t="s">
        <v>35</v>
      </c>
      <c r="H44" s="38">
        <v>5901</v>
      </c>
      <c r="I44">
        <v>1064.5999999999999</v>
      </c>
      <c r="J44" s="18">
        <f>$D$5-I44</f>
        <v>6.4000000000000909</v>
      </c>
      <c r="K44" s="21" t="str">
        <f>IF(J44&gt;1.8,"YES","NO")</f>
        <v>YES</v>
      </c>
    </row>
    <row r="45" spans="1:11" ht="15" customHeight="1" x14ac:dyDescent="0.25">
      <c r="A45" s="3" t="s">
        <v>83</v>
      </c>
      <c r="B45" s="6" t="str">
        <f t="shared" si="0"/>
        <v>YES</v>
      </c>
      <c r="C45" s="7">
        <v>1057.0999999999999</v>
      </c>
      <c r="D45" s="18">
        <f t="shared" si="2"/>
        <v>13.900000000000091</v>
      </c>
      <c r="E45" s="35" t="s">
        <v>5</v>
      </c>
      <c r="F45" s="2" t="s">
        <v>82</v>
      </c>
      <c r="G45" s="3" t="s">
        <v>35</v>
      </c>
      <c r="I45"/>
      <c r="J45" s="18"/>
      <c r="K45" s="21"/>
    </row>
    <row r="46" spans="1:11" ht="15" customHeight="1" x14ac:dyDescent="0.25">
      <c r="A46" s="3" t="s">
        <v>84</v>
      </c>
      <c r="B46" s="6" t="str">
        <f t="shared" si="0"/>
        <v>YES</v>
      </c>
      <c r="C46" s="7">
        <v>1055</v>
      </c>
      <c r="D46" s="18">
        <f t="shared" si="2"/>
        <v>16</v>
      </c>
      <c r="E46" s="35" t="s">
        <v>5</v>
      </c>
      <c r="F46" s="2" t="s">
        <v>85</v>
      </c>
      <c r="G46" s="3" t="s">
        <v>33</v>
      </c>
      <c r="I46"/>
      <c r="J46" s="18"/>
      <c r="K46" s="21"/>
    </row>
    <row r="47" spans="1:11" ht="15" customHeight="1" x14ac:dyDescent="0.25">
      <c r="A47" s="3" t="s">
        <v>86</v>
      </c>
      <c r="B47" s="6" t="str">
        <f t="shared" si="0"/>
        <v>YES</v>
      </c>
      <c r="C47" s="7">
        <v>1060</v>
      </c>
      <c r="D47" s="18">
        <f t="shared" si="2"/>
        <v>11</v>
      </c>
      <c r="E47" s="35" t="s">
        <v>5</v>
      </c>
      <c r="F47" s="2" t="s">
        <v>85</v>
      </c>
      <c r="G47" s="3" t="s">
        <v>33</v>
      </c>
      <c r="I47"/>
      <c r="J47" s="18"/>
      <c r="K47" s="21"/>
    </row>
    <row r="48" spans="1:11" ht="15" customHeight="1" x14ac:dyDescent="0.25">
      <c r="A48" s="3" t="s">
        <v>87</v>
      </c>
      <c r="B48" s="6" t="str">
        <f t="shared" si="0"/>
        <v>YES</v>
      </c>
      <c r="C48" s="7">
        <v>1058.7</v>
      </c>
      <c r="D48" s="18">
        <f t="shared" si="2"/>
        <v>12.299999999999955</v>
      </c>
      <c r="E48" s="35" t="s">
        <v>5</v>
      </c>
      <c r="F48" s="26">
        <v>93</v>
      </c>
      <c r="G48" s="3" t="s">
        <v>73</v>
      </c>
      <c r="I48"/>
      <c r="J48" s="18"/>
      <c r="K48" s="21"/>
    </row>
    <row r="49" spans="1:11" ht="15" customHeight="1" x14ac:dyDescent="0.25">
      <c r="A49" s="3" t="s">
        <v>88</v>
      </c>
      <c r="B49" s="6" t="str">
        <f t="shared" si="0"/>
        <v>YES</v>
      </c>
      <c r="C49" s="7">
        <v>1058.7</v>
      </c>
      <c r="D49" s="18">
        <f t="shared" si="2"/>
        <v>12.299999999999955</v>
      </c>
      <c r="E49" s="35" t="s">
        <v>5</v>
      </c>
      <c r="F49" s="26">
        <v>93</v>
      </c>
      <c r="G49" s="3" t="s">
        <v>73</v>
      </c>
      <c r="I49"/>
      <c r="J49" s="18"/>
      <c r="K49" s="21"/>
    </row>
    <row r="50" spans="1:11" ht="15" customHeight="1" x14ac:dyDescent="0.25">
      <c r="A50" s="3" t="s">
        <v>89</v>
      </c>
      <c r="B50" s="6" t="str">
        <f t="shared" si="0"/>
        <v>YES</v>
      </c>
      <c r="C50" s="7">
        <v>1058.7</v>
      </c>
      <c r="D50" s="18">
        <f t="shared" si="2"/>
        <v>12.299999999999955</v>
      </c>
      <c r="E50" s="35" t="s">
        <v>5</v>
      </c>
      <c r="F50" s="26">
        <v>93</v>
      </c>
      <c r="G50" s="3" t="s">
        <v>73</v>
      </c>
      <c r="I50"/>
      <c r="J50" s="18"/>
      <c r="K50" s="21"/>
    </row>
    <row r="51" spans="1:11" ht="15" customHeight="1" x14ac:dyDescent="0.25">
      <c r="A51" s="3" t="s">
        <v>255</v>
      </c>
      <c r="B51" s="6"/>
      <c r="C51" s="7"/>
      <c r="D51" s="18"/>
      <c r="E51" s="35" t="s">
        <v>253</v>
      </c>
      <c r="F51" s="26">
        <v>93</v>
      </c>
      <c r="G51" s="3" t="s">
        <v>73</v>
      </c>
      <c r="I51">
        <v>1061</v>
      </c>
      <c r="J51" s="18">
        <f>$D$5-I51</f>
        <v>10</v>
      </c>
      <c r="K51" s="21" t="str">
        <f>IF(J51&gt;1.8,"YES","NO")</f>
        <v>YES</v>
      </c>
    </row>
    <row r="52" spans="1:11" ht="15" customHeight="1" x14ac:dyDescent="0.25">
      <c r="A52" s="3" t="s">
        <v>90</v>
      </c>
      <c r="B52" s="6" t="str">
        <f t="shared" si="0"/>
        <v>YES</v>
      </c>
      <c r="C52" s="7">
        <v>1062.2</v>
      </c>
      <c r="D52" s="18">
        <f t="shared" si="2"/>
        <v>8.7999999999999545</v>
      </c>
      <c r="E52" s="35" t="s">
        <v>5</v>
      </c>
      <c r="F52" s="2" t="s">
        <v>91</v>
      </c>
      <c r="G52" s="3" t="s">
        <v>33</v>
      </c>
      <c r="I52"/>
      <c r="J52" s="18"/>
      <c r="K52" s="21"/>
    </row>
    <row r="53" spans="1:11" ht="15" customHeight="1" x14ac:dyDescent="0.25">
      <c r="A53" s="3" t="s">
        <v>266</v>
      </c>
      <c r="B53" s="6" t="str">
        <f t="shared" si="0"/>
        <v>YES</v>
      </c>
      <c r="C53" s="7">
        <v>1048</v>
      </c>
      <c r="D53" s="18">
        <f t="shared" si="2"/>
        <v>23</v>
      </c>
      <c r="E53" s="35" t="s">
        <v>5</v>
      </c>
      <c r="F53" s="2" t="s">
        <v>92</v>
      </c>
      <c r="G53" s="3" t="s">
        <v>33</v>
      </c>
      <c r="I53"/>
      <c r="J53" s="18"/>
      <c r="K53" s="21"/>
    </row>
    <row r="54" spans="1:11" ht="15" customHeight="1" x14ac:dyDescent="0.25">
      <c r="A54" s="3" t="s">
        <v>93</v>
      </c>
      <c r="B54" s="6" t="str">
        <f t="shared" si="0"/>
        <v>YES</v>
      </c>
      <c r="C54" s="7">
        <v>1051</v>
      </c>
      <c r="D54" s="18">
        <f t="shared" si="2"/>
        <v>20</v>
      </c>
      <c r="E54" s="2" t="s">
        <v>0</v>
      </c>
      <c r="F54" s="2" t="s">
        <v>94</v>
      </c>
      <c r="G54" s="3" t="s">
        <v>33</v>
      </c>
      <c r="H54" s="38">
        <v>4601</v>
      </c>
      <c r="I54">
        <v>1059.3</v>
      </c>
      <c r="J54" s="18">
        <f>$D$5-I54</f>
        <v>11.700000000000045</v>
      </c>
      <c r="K54" s="21" t="str">
        <f>IF(J54&gt;1.8,"YES","NO")</f>
        <v>YES</v>
      </c>
    </row>
    <row r="55" spans="1:11" ht="15" customHeight="1" x14ac:dyDescent="0.25">
      <c r="A55" s="3" t="s">
        <v>95</v>
      </c>
      <c r="B55" s="6" t="str">
        <f t="shared" si="0"/>
        <v>YES</v>
      </c>
      <c r="C55" s="7">
        <v>1051</v>
      </c>
      <c r="D55" s="18">
        <f t="shared" si="2"/>
        <v>20</v>
      </c>
      <c r="E55" s="2" t="s">
        <v>0</v>
      </c>
      <c r="F55" s="2" t="s">
        <v>94</v>
      </c>
      <c r="G55" s="3" t="s">
        <v>33</v>
      </c>
      <c r="H55" s="38">
        <v>4602</v>
      </c>
      <c r="I55">
        <v>1059.0999999999999</v>
      </c>
      <c r="J55" s="18">
        <f>$D$5-I55</f>
        <v>11.900000000000091</v>
      </c>
      <c r="K55" s="21" t="str">
        <f>IF(J55&gt;1.8,"YES","NO")</f>
        <v>YES</v>
      </c>
    </row>
    <row r="56" spans="1:11" ht="15" customHeight="1" x14ac:dyDescent="0.25">
      <c r="A56" s="3" t="s">
        <v>96</v>
      </c>
      <c r="B56" s="6" t="str">
        <f t="shared" si="0"/>
        <v>YES</v>
      </c>
      <c r="C56" s="7">
        <v>1055</v>
      </c>
      <c r="D56" s="18">
        <f t="shared" si="2"/>
        <v>16</v>
      </c>
      <c r="E56" s="2" t="s">
        <v>0</v>
      </c>
      <c r="F56" s="2" t="s">
        <v>94</v>
      </c>
      <c r="G56" s="3" t="s">
        <v>33</v>
      </c>
      <c r="I56"/>
      <c r="J56" s="18"/>
      <c r="K56" s="21"/>
    </row>
    <row r="57" spans="1:11" ht="15" customHeight="1" x14ac:dyDescent="0.25">
      <c r="A57" s="3" t="s">
        <v>97</v>
      </c>
      <c r="B57" s="6" t="str">
        <f t="shared" si="0"/>
        <v>YES</v>
      </c>
      <c r="C57" s="7">
        <v>1055</v>
      </c>
      <c r="D57" s="18">
        <f t="shared" si="2"/>
        <v>16</v>
      </c>
      <c r="E57" s="2" t="s">
        <v>0</v>
      </c>
      <c r="F57" s="2" t="s">
        <v>94</v>
      </c>
      <c r="G57" s="3" t="s">
        <v>33</v>
      </c>
      <c r="I57"/>
      <c r="J57" s="18"/>
      <c r="K57" s="21"/>
    </row>
    <row r="58" spans="1:11" ht="15" customHeight="1" x14ac:dyDescent="0.25">
      <c r="A58" s="3" t="s">
        <v>259</v>
      </c>
      <c r="B58" s="6"/>
      <c r="C58" s="7"/>
      <c r="D58" s="18"/>
      <c r="E58" s="2"/>
      <c r="F58" s="2"/>
      <c r="G58" s="3"/>
      <c r="I58">
        <v>1050.5</v>
      </c>
      <c r="J58" s="18">
        <f>$D$5-I58</f>
        <v>20.5</v>
      </c>
      <c r="K58" s="21" t="str">
        <f>IF(J58&gt;1.8,"YES","NO")</f>
        <v>YES</v>
      </c>
    </row>
    <row r="59" spans="1:11" ht="15" customHeight="1" x14ac:dyDescent="0.25">
      <c r="A59" s="3" t="s">
        <v>98</v>
      </c>
      <c r="B59" s="6" t="str">
        <f t="shared" si="0"/>
        <v>YES</v>
      </c>
      <c r="C59" s="7">
        <v>1055.3</v>
      </c>
      <c r="D59" s="18">
        <f t="shared" si="2"/>
        <v>15.700000000000045</v>
      </c>
      <c r="E59" s="35" t="s">
        <v>5</v>
      </c>
      <c r="F59" s="2" t="s">
        <v>99</v>
      </c>
      <c r="G59" s="3" t="s">
        <v>35</v>
      </c>
      <c r="H59" s="38">
        <v>8001</v>
      </c>
      <c r="I59">
        <v>1066.3</v>
      </c>
      <c r="J59" s="18">
        <f>$D$5-I59</f>
        <v>4.7000000000000455</v>
      </c>
      <c r="K59" s="21" t="str">
        <f>IF(J59&gt;1.8,"YES","NO")</f>
        <v>YES</v>
      </c>
    </row>
    <row r="60" spans="1:11" ht="15" customHeight="1" x14ac:dyDescent="0.25">
      <c r="A60" s="3" t="s">
        <v>100</v>
      </c>
      <c r="B60" s="6" t="str">
        <f t="shared" si="0"/>
        <v>YES</v>
      </c>
      <c r="C60" s="7">
        <v>1055.3</v>
      </c>
      <c r="D60" s="18">
        <f t="shared" si="2"/>
        <v>15.700000000000045</v>
      </c>
      <c r="E60" s="35" t="s">
        <v>5</v>
      </c>
      <c r="F60" s="2" t="s">
        <v>99</v>
      </c>
      <c r="G60" s="3" t="s">
        <v>35</v>
      </c>
      <c r="I60"/>
      <c r="J60" s="18"/>
      <c r="K60" s="21"/>
    </row>
    <row r="61" spans="1:11" ht="15" customHeight="1" x14ac:dyDescent="0.25">
      <c r="A61" s="3" t="s">
        <v>101</v>
      </c>
      <c r="B61" s="6" t="str">
        <f t="shared" si="0"/>
        <v>YES</v>
      </c>
      <c r="C61" s="7">
        <v>1060.7</v>
      </c>
      <c r="D61" s="18">
        <f t="shared" si="2"/>
        <v>10.299999999999955</v>
      </c>
      <c r="E61" s="35" t="s">
        <v>5</v>
      </c>
      <c r="F61" s="2" t="s">
        <v>102</v>
      </c>
      <c r="G61" s="3" t="s">
        <v>33</v>
      </c>
      <c r="H61" s="38">
        <v>3602</v>
      </c>
      <c r="I61">
        <v>1056.5</v>
      </c>
      <c r="J61" s="18">
        <f>$D$5-I61</f>
        <v>14.5</v>
      </c>
      <c r="K61" s="21" t="str">
        <f>IF(J61&gt;1.8,"YES","NO")</f>
        <v>YES</v>
      </c>
    </row>
    <row r="62" spans="1:11" ht="15" customHeight="1" x14ac:dyDescent="0.25">
      <c r="A62" s="3" t="s">
        <v>103</v>
      </c>
      <c r="B62" s="6" t="str">
        <f t="shared" si="0"/>
        <v>YES</v>
      </c>
      <c r="C62" s="7">
        <v>1052.7</v>
      </c>
      <c r="D62" s="18">
        <f t="shared" si="2"/>
        <v>18.299999999999955</v>
      </c>
      <c r="E62" s="35" t="s">
        <v>5</v>
      </c>
      <c r="F62" s="2" t="s">
        <v>102</v>
      </c>
      <c r="G62" s="3" t="s">
        <v>33</v>
      </c>
      <c r="I62"/>
      <c r="J62" s="18"/>
      <c r="K62" s="21"/>
    </row>
    <row r="63" spans="1:11" ht="15" customHeight="1" x14ac:dyDescent="0.25">
      <c r="A63" s="3" t="s">
        <v>104</v>
      </c>
      <c r="B63" s="6" t="str">
        <f t="shared" si="0"/>
        <v>YES</v>
      </c>
      <c r="C63" s="7">
        <v>1062.9000000000001</v>
      </c>
      <c r="D63" s="18">
        <f t="shared" si="2"/>
        <v>8.0999999999999091</v>
      </c>
      <c r="E63" s="35" t="s">
        <v>5</v>
      </c>
      <c r="F63" s="2" t="s">
        <v>105</v>
      </c>
      <c r="G63" s="3" t="s">
        <v>35</v>
      </c>
      <c r="H63" s="38">
        <v>6003</v>
      </c>
      <c r="I63">
        <v>1061.7</v>
      </c>
      <c r="J63" s="18">
        <f>$D$5-I63</f>
        <v>9.2999999999999545</v>
      </c>
      <c r="K63" s="21" t="str">
        <f>IF(J63&gt;1.8,"YES","NO")</f>
        <v>YES</v>
      </c>
    </row>
    <row r="64" spans="1:11" ht="15" customHeight="1" x14ac:dyDescent="0.25">
      <c r="A64" s="3" t="s">
        <v>106</v>
      </c>
      <c r="B64" s="6" t="str">
        <f t="shared" si="0"/>
        <v>YES</v>
      </c>
      <c r="C64" s="7">
        <v>1060</v>
      </c>
      <c r="D64" s="18">
        <f t="shared" si="2"/>
        <v>11</v>
      </c>
      <c r="E64" s="35" t="s">
        <v>5</v>
      </c>
      <c r="F64" s="2" t="s">
        <v>105</v>
      </c>
      <c r="G64" s="3" t="s">
        <v>35</v>
      </c>
      <c r="I64"/>
      <c r="J64" s="18"/>
      <c r="K64" s="21"/>
    </row>
    <row r="65" spans="1:11" ht="15" customHeight="1" x14ac:dyDescent="0.25">
      <c r="A65" s="3" t="s">
        <v>107</v>
      </c>
      <c r="B65" s="6" t="str">
        <f t="shared" si="0"/>
        <v>YES</v>
      </c>
      <c r="C65" s="7">
        <v>1061.2</v>
      </c>
      <c r="D65" s="18">
        <f t="shared" si="2"/>
        <v>9.7999999999999545</v>
      </c>
      <c r="E65" s="35" t="s">
        <v>5</v>
      </c>
      <c r="F65" s="2" t="s">
        <v>108</v>
      </c>
      <c r="G65" s="3" t="s">
        <v>33</v>
      </c>
      <c r="I65"/>
      <c r="J65" s="18"/>
      <c r="K65" s="21"/>
    </row>
    <row r="66" spans="1:11" ht="15" customHeight="1" x14ac:dyDescent="0.25">
      <c r="A66" s="3" t="s">
        <v>109</v>
      </c>
      <c r="B66" s="6" t="str">
        <f t="shared" si="0"/>
        <v>YES</v>
      </c>
      <c r="C66" s="7">
        <v>1060.3</v>
      </c>
      <c r="D66" s="18">
        <f t="shared" si="2"/>
        <v>10.700000000000045</v>
      </c>
      <c r="E66" s="35" t="s">
        <v>5</v>
      </c>
      <c r="F66" s="2" t="s">
        <v>110</v>
      </c>
      <c r="G66" s="3" t="s">
        <v>111</v>
      </c>
      <c r="I66"/>
      <c r="J66" s="18"/>
      <c r="K66" s="21"/>
    </row>
    <row r="67" spans="1:11" ht="15" customHeight="1" x14ac:dyDescent="0.25">
      <c r="A67" s="3" t="s">
        <v>112</v>
      </c>
      <c r="B67" s="6" t="str">
        <f t="shared" si="0"/>
        <v>YES</v>
      </c>
      <c r="C67" s="7">
        <v>1055</v>
      </c>
      <c r="D67" s="18">
        <f t="shared" si="2"/>
        <v>16</v>
      </c>
      <c r="E67" s="35" t="s">
        <v>5</v>
      </c>
      <c r="F67" s="2" t="s">
        <v>113</v>
      </c>
      <c r="G67" s="3" t="s">
        <v>35</v>
      </c>
      <c r="H67" s="38">
        <v>7904</v>
      </c>
      <c r="I67">
        <v>1062.5999999999999</v>
      </c>
      <c r="J67" s="18">
        <f>$D$5-I67</f>
        <v>8.4000000000000909</v>
      </c>
      <c r="K67" s="21" t="str">
        <f>IF(J67&gt;1.8,"YES","NO")</f>
        <v>YES</v>
      </c>
    </row>
    <row r="68" spans="1:11" ht="15" customHeight="1" x14ac:dyDescent="0.25">
      <c r="A68" s="3" t="s">
        <v>114</v>
      </c>
      <c r="B68" s="6" t="str">
        <f>IF(D68&gt;=3,"YES","NO")</f>
        <v>YES</v>
      </c>
      <c r="C68" s="7">
        <v>1057</v>
      </c>
      <c r="D68" s="18">
        <f t="shared" si="2"/>
        <v>14</v>
      </c>
      <c r="E68" s="35" t="s">
        <v>5</v>
      </c>
      <c r="F68" s="2" t="s">
        <v>113</v>
      </c>
      <c r="G68" s="3" t="s">
        <v>35</v>
      </c>
      <c r="H68" s="38">
        <v>7905</v>
      </c>
      <c r="I68">
        <v>1062.4000000000001</v>
      </c>
      <c r="J68" s="18">
        <f>$D$5-I68</f>
        <v>8.5999999999999091</v>
      </c>
      <c r="K68" s="21" t="str">
        <f>IF(J68&gt;1.8,"YES","NO")</f>
        <v>YES</v>
      </c>
    </row>
    <row r="69" spans="1:11" ht="15" customHeight="1" x14ac:dyDescent="0.25">
      <c r="A69" s="3" t="s">
        <v>115</v>
      </c>
      <c r="B69" s="6" t="str">
        <f t="shared" ref="B69:B118" si="3">IF(D69&gt;=3,"YES","NO")</f>
        <v>YES</v>
      </c>
      <c r="C69" s="7">
        <v>1057</v>
      </c>
      <c r="D69" s="18">
        <f t="shared" si="2"/>
        <v>14</v>
      </c>
      <c r="E69" s="35" t="s">
        <v>5</v>
      </c>
      <c r="F69" s="2" t="s">
        <v>113</v>
      </c>
      <c r="G69" s="3" t="s">
        <v>35</v>
      </c>
      <c r="I69"/>
      <c r="J69" s="18"/>
      <c r="K69" s="21"/>
    </row>
    <row r="70" spans="1:11" ht="15" customHeight="1" x14ac:dyDescent="0.25">
      <c r="A70" s="3" t="s">
        <v>116</v>
      </c>
      <c r="B70" s="6" t="str">
        <f t="shared" si="3"/>
        <v>YES</v>
      </c>
      <c r="C70" s="7">
        <v>1057</v>
      </c>
      <c r="D70" s="18">
        <f t="shared" si="2"/>
        <v>14</v>
      </c>
      <c r="E70" s="35" t="s">
        <v>5</v>
      </c>
      <c r="F70" s="2" t="s">
        <v>113</v>
      </c>
      <c r="G70" s="3" t="s">
        <v>35</v>
      </c>
      <c r="I70"/>
      <c r="J70" s="18"/>
      <c r="K70" s="21"/>
    </row>
    <row r="71" spans="1:11" ht="15" customHeight="1" x14ac:dyDescent="0.25">
      <c r="A71" s="3" t="s">
        <v>117</v>
      </c>
      <c r="B71" s="6" t="str">
        <f t="shared" si="3"/>
        <v>YES</v>
      </c>
      <c r="C71" s="7">
        <v>1058.5999999999999</v>
      </c>
      <c r="D71" s="18">
        <f t="shared" si="2"/>
        <v>12.400000000000091</v>
      </c>
      <c r="E71" s="35" t="s">
        <v>5</v>
      </c>
      <c r="F71" s="2" t="s">
        <v>118</v>
      </c>
      <c r="G71" s="3" t="s">
        <v>33</v>
      </c>
      <c r="H71" s="38">
        <v>2003</v>
      </c>
      <c r="I71">
        <v>1062.2</v>
      </c>
      <c r="J71" s="18">
        <f>$D$5-I71</f>
        <v>8.7999999999999545</v>
      </c>
      <c r="K71" s="21" t="str">
        <f>IF(J71&gt;1.8,"YES","NO")</f>
        <v>YES</v>
      </c>
    </row>
    <row r="72" spans="1:11" ht="15" customHeight="1" x14ac:dyDescent="0.25">
      <c r="A72" s="3" t="s">
        <v>119</v>
      </c>
      <c r="B72" s="6" t="str">
        <f t="shared" si="3"/>
        <v>YES</v>
      </c>
      <c r="C72" s="7">
        <v>1061</v>
      </c>
      <c r="D72" s="18">
        <f t="shared" si="2"/>
        <v>10</v>
      </c>
      <c r="E72" s="35" t="s">
        <v>5</v>
      </c>
      <c r="F72" s="2" t="s">
        <v>120</v>
      </c>
      <c r="G72" s="3" t="s">
        <v>121</v>
      </c>
      <c r="H72" s="38">
        <v>5402</v>
      </c>
      <c r="I72">
        <v>1063</v>
      </c>
      <c r="J72" s="18">
        <f>$D$5-I72</f>
        <v>8</v>
      </c>
      <c r="K72" s="21" t="str">
        <f>IF(J72&gt;1.8,"YES","NO")</f>
        <v>YES</v>
      </c>
    </row>
    <row r="73" spans="1:11" ht="15" customHeight="1" x14ac:dyDescent="0.25">
      <c r="A73" s="3" t="s">
        <v>267</v>
      </c>
      <c r="B73" s="6" t="str">
        <f t="shared" si="3"/>
        <v>YES</v>
      </c>
      <c r="C73" s="6">
        <v>1061.5</v>
      </c>
      <c r="D73" s="18">
        <f t="shared" si="2"/>
        <v>9.5</v>
      </c>
      <c r="E73" s="35" t="s">
        <v>5</v>
      </c>
      <c r="F73" s="2" t="s">
        <v>122</v>
      </c>
      <c r="G73" s="3" t="s">
        <v>33</v>
      </c>
      <c r="I73"/>
      <c r="J73" s="18"/>
      <c r="K73" s="21"/>
    </row>
    <row r="74" spans="1:11" ht="15" customHeight="1" x14ac:dyDescent="0.25">
      <c r="A74" s="3" t="s">
        <v>250</v>
      </c>
      <c r="B74" s="6" t="str">
        <f t="shared" si="3"/>
        <v>YES</v>
      </c>
      <c r="C74" s="7">
        <v>1051.5</v>
      </c>
      <c r="D74" s="18">
        <f t="shared" si="2"/>
        <v>19.5</v>
      </c>
      <c r="E74" s="35" t="s">
        <v>5</v>
      </c>
      <c r="F74" s="2" t="s">
        <v>123</v>
      </c>
      <c r="G74" s="3" t="s">
        <v>33</v>
      </c>
      <c r="H74" s="38">
        <v>1802</v>
      </c>
      <c r="I74">
        <v>1064.8</v>
      </c>
      <c r="J74" s="18">
        <f>$D$5-I74</f>
        <v>6.2000000000000455</v>
      </c>
      <c r="K74" s="21" t="str">
        <f>IF(J74&gt;1.8,"YES","NO")</f>
        <v>YES</v>
      </c>
    </row>
    <row r="75" spans="1:11" ht="15" customHeight="1" x14ac:dyDescent="0.25">
      <c r="A75" s="3" t="s">
        <v>251</v>
      </c>
      <c r="B75" s="6" t="str">
        <f t="shared" si="3"/>
        <v>YES</v>
      </c>
      <c r="C75" s="7">
        <v>1059.2</v>
      </c>
      <c r="D75" s="18">
        <f t="shared" si="2"/>
        <v>11.799999999999955</v>
      </c>
      <c r="E75" s="35" t="s">
        <v>5</v>
      </c>
      <c r="F75" s="2" t="s">
        <v>123</v>
      </c>
      <c r="G75" s="3" t="s">
        <v>33</v>
      </c>
      <c r="I75"/>
      <c r="J75" s="18"/>
      <c r="K75" s="21"/>
    </row>
    <row r="76" spans="1:11" ht="15" customHeight="1" x14ac:dyDescent="0.25">
      <c r="A76" s="3" t="s">
        <v>124</v>
      </c>
      <c r="B76" s="6" t="str">
        <f t="shared" si="3"/>
        <v>YES</v>
      </c>
      <c r="C76" s="7">
        <v>1062.3</v>
      </c>
      <c r="D76" s="18">
        <f t="shared" si="2"/>
        <v>8.7000000000000455</v>
      </c>
      <c r="E76" s="35" t="s">
        <v>5</v>
      </c>
      <c r="F76" s="2" t="s">
        <v>125</v>
      </c>
      <c r="G76" s="3" t="s">
        <v>33</v>
      </c>
      <c r="I76"/>
      <c r="J76" s="18"/>
      <c r="K76" s="21"/>
    </row>
    <row r="77" spans="1:11" ht="15" customHeight="1" x14ac:dyDescent="0.25">
      <c r="A77" s="3" t="s">
        <v>126</v>
      </c>
      <c r="B77" s="6" t="str">
        <f t="shared" si="3"/>
        <v>YES</v>
      </c>
      <c r="C77" s="7">
        <v>1060.7</v>
      </c>
      <c r="D77" s="18">
        <f t="shared" si="2"/>
        <v>10.299999999999955</v>
      </c>
      <c r="E77" s="35" t="s">
        <v>5</v>
      </c>
      <c r="F77" s="2" t="s">
        <v>127</v>
      </c>
      <c r="G77" s="3" t="s">
        <v>33</v>
      </c>
      <c r="H77" s="38">
        <v>4301</v>
      </c>
      <c r="I77">
        <v>1065</v>
      </c>
      <c r="J77" s="18">
        <f>$D$5-I77</f>
        <v>6</v>
      </c>
      <c r="K77" s="21" t="str">
        <f>IF(J77&gt;1.8,"YES","NO")</f>
        <v>YES</v>
      </c>
    </row>
    <row r="78" spans="1:11" ht="15" customHeight="1" x14ac:dyDescent="0.25">
      <c r="A78" s="3" t="s">
        <v>128</v>
      </c>
      <c r="B78" s="6" t="str">
        <f t="shared" si="3"/>
        <v>YES</v>
      </c>
      <c r="C78" s="7">
        <v>1060.7</v>
      </c>
      <c r="D78" s="18">
        <f t="shared" si="2"/>
        <v>10.299999999999955</v>
      </c>
      <c r="E78" s="35" t="s">
        <v>5</v>
      </c>
      <c r="F78" s="2" t="s">
        <v>127</v>
      </c>
      <c r="G78" s="3" t="s">
        <v>33</v>
      </c>
      <c r="I78"/>
      <c r="J78" s="18"/>
      <c r="K78" s="21"/>
    </row>
    <row r="79" spans="1:11" ht="15" customHeight="1" x14ac:dyDescent="0.25">
      <c r="A79" s="3" t="s">
        <v>129</v>
      </c>
      <c r="B79" s="6" t="str">
        <f t="shared" si="3"/>
        <v>YES</v>
      </c>
      <c r="C79" s="7">
        <v>1053.3</v>
      </c>
      <c r="D79" s="18">
        <f t="shared" si="2"/>
        <v>17.700000000000045</v>
      </c>
      <c r="E79" s="35" t="s">
        <v>5</v>
      </c>
      <c r="F79" s="2" t="s">
        <v>130</v>
      </c>
      <c r="G79" s="3" t="s">
        <v>33</v>
      </c>
      <c r="H79" s="38">
        <v>4101</v>
      </c>
      <c r="I79">
        <v>1058.0999999999999</v>
      </c>
      <c r="J79" s="18">
        <f>$D$5-I79</f>
        <v>12.900000000000091</v>
      </c>
      <c r="K79" s="21" t="str">
        <f>IF(J79&gt;1.8,"YES","NO")</f>
        <v>YES</v>
      </c>
    </row>
    <row r="80" spans="1:11" ht="15" customHeight="1" x14ac:dyDescent="0.25">
      <c r="A80" s="3" t="s">
        <v>131</v>
      </c>
      <c r="B80" s="6" t="str">
        <f t="shared" si="3"/>
        <v>YES</v>
      </c>
      <c r="C80" s="6">
        <v>1060.4000000000001</v>
      </c>
      <c r="D80" s="18">
        <f t="shared" si="2"/>
        <v>10.599999999999909</v>
      </c>
      <c r="E80" s="35" t="s">
        <v>5</v>
      </c>
      <c r="F80" s="2" t="s">
        <v>130</v>
      </c>
      <c r="G80" s="3" t="s">
        <v>33</v>
      </c>
      <c r="I80"/>
      <c r="J80" s="18"/>
      <c r="K80" s="21"/>
    </row>
    <row r="81" spans="1:11" ht="15" customHeight="1" x14ac:dyDescent="0.25">
      <c r="A81" s="3" t="s">
        <v>132</v>
      </c>
      <c r="B81" s="6" t="str">
        <f t="shared" si="3"/>
        <v>YES</v>
      </c>
      <c r="C81" s="6">
        <v>1060.4000000000001</v>
      </c>
      <c r="D81" s="18">
        <f t="shared" si="2"/>
        <v>10.599999999999909</v>
      </c>
      <c r="E81" s="35" t="s">
        <v>5</v>
      </c>
      <c r="F81" s="2" t="s">
        <v>130</v>
      </c>
      <c r="G81" s="3" t="s">
        <v>33</v>
      </c>
      <c r="I81"/>
      <c r="J81" s="18"/>
      <c r="K81" s="21"/>
    </row>
    <row r="82" spans="1:11" ht="15" customHeight="1" x14ac:dyDescent="0.25">
      <c r="A82" s="3" t="s">
        <v>252</v>
      </c>
      <c r="B82" s="6"/>
      <c r="C82" s="6"/>
      <c r="D82" s="18"/>
      <c r="E82" s="35" t="s">
        <v>254</v>
      </c>
      <c r="F82" s="2" t="s">
        <v>130</v>
      </c>
      <c r="G82" s="3" t="s">
        <v>33</v>
      </c>
      <c r="I82">
        <v>1062.9000000000001</v>
      </c>
      <c r="J82" s="18">
        <f>$D$5-I82</f>
        <v>8.0999999999999091</v>
      </c>
      <c r="K82" s="21" t="str">
        <f>IF(J82&gt;1.8,"YES","NO")</f>
        <v>YES</v>
      </c>
    </row>
    <row r="83" spans="1:11" ht="15" customHeight="1" x14ac:dyDescent="0.25">
      <c r="A83" s="3" t="s">
        <v>133</v>
      </c>
      <c r="B83" s="6" t="str">
        <f t="shared" si="3"/>
        <v>YES</v>
      </c>
      <c r="C83" s="6">
        <v>1058.5</v>
      </c>
      <c r="D83" s="18">
        <f t="shared" si="2"/>
        <v>12.5</v>
      </c>
      <c r="E83" s="35" t="s">
        <v>5</v>
      </c>
      <c r="F83" s="2" t="s">
        <v>134</v>
      </c>
      <c r="G83" s="3" t="s">
        <v>35</v>
      </c>
      <c r="H83" s="38">
        <v>8106</v>
      </c>
      <c r="I83">
        <v>1064.2</v>
      </c>
      <c r="J83" s="18">
        <f>$D$5-I83</f>
        <v>6.7999999999999545</v>
      </c>
      <c r="K83" s="21" t="str">
        <f>IF(J83&gt;1.8,"YES","NO")</f>
        <v>YES</v>
      </c>
    </row>
    <row r="84" spans="1:11" ht="15" customHeight="1" x14ac:dyDescent="0.25">
      <c r="A84" s="3" t="s">
        <v>135</v>
      </c>
      <c r="B84" s="6" t="str">
        <f t="shared" si="3"/>
        <v>YES</v>
      </c>
      <c r="C84" s="6">
        <v>1059.8</v>
      </c>
      <c r="D84" s="18">
        <f t="shared" si="2"/>
        <v>11.200000000000045</v>
      </c>
      <c r="E84" s="35" t="s">
        <v>5</v>
      </c>
      <c r="F84" s="2" t="s">
        <v>136</v>
      </c>
      <c r="G84" s="3" t="s">
        <v>35</v>
      </c>
      <c r="H84" s="38">
        <v>7412</v>
      </c>
      <c r="I84">
        <v>1058.2</v>
      </c>
      <c r="J84" s="18">
        <f>$D$5-I84</f>
        <v>12.799999999999955</v>
      </c>
      <c r="K84" s="21" t="str">
        <f>IF(J84&gt;1.8,"YES","NO")</f>
        <v>YES</v>
      </c>
    </row>
    <row r="85" spans="1:11" ht="15" customHeight="1" x14ac:dyDescent="0.25">
      <c r="A85" s="3" t="s">
        <v>137</v>
      </c>
      <c r="B85" s="6" t="str">
        <f t="shared" si="3"/>
        <v>YES</v>
      </c>
      <c r="C85" s="6">
        <v>1061.4000000000001</v>
      </c>
      <c r="D85" s="18">
        <f t="shared" si="2"/>
        <v>9.5999999999999091</v>
      </c>
      <c r="E85" s="35" t="s">
        <v>5</v>
      </c>
      <c r="F85" s="2" t="s">
        <v>138</v>
      </c>
      <c r="G85" s="3" t="s">
        <v>33</v>
      </c>
      <c r="I85"/>
      <c r="J85" s="18"/>
      <c r="K85" s="21"/>
    </row>
    <row r="86" spans="1:11" ht="15" customHeight="1" x14ac:dyDescent="0.25">
      <c r="A86" s="3" t="s">
        <v>263</v>
      </c>
      <c r="B86" s="6" t="str">
        <f t="shared" si="3"/>
        <v>YES</v>
      </c>
      <c r="C86" s="7">
        <v>1056</v>
      </c>
      <c r="D86" s="18">
        <f t="shared" si="2"/>
        <v>15</v>
      </c>
      <c r="E86" s="2" t="s">
        <v>0</v>
      </c>
      <c r="F86" s="2" t="s">
        <v>139</v>
      </c>
      <c r="G86" s="3" t="s">
        <v>33</v>
      </c>
      <c r="H86" s="38">
        <v>601</v>
      </c>
      <c r="I86">
        <v>1063.5</v>
      </c>
      <c r="J86" s="18">
        <f>$D$5-I86</f>
        <v>7.5</v>
      </c>
      <c r="K86" s="21" t="str">
        <f>IF(J86&gt;1.8,"YES","NO")</f>
        <v>YES</v>
      </c>
    </row>
    <row r="87" spans="1:11" ht="15" customHeight="1" x14ac:dyDescent="0.25">
      <c r="A87" s="3" t="s">
        <v>264</v>
      </c>
      <c r="B87" s="6" t="str">
        <f t="shared" si="3"/>
        <v>YES</v>
      </c>
      <c r="C87" s="6">
        <v>1050.0999999999999</v>
      </c>
      <c r="D87" s="18">
        <f t="shared" si="2"/>
        <v>20.900000000000091</v>
      </c>
      <c r="E87" s="2" t="s">
        <v>0</v>
      </c>
      <c r="F87" s="2" t="s">
        <v>139</v>
      </c>
      <c r="G87" s="3" t="s">
        <v>33</v>
      </c>
      <c r="I87"/>
      <c r="J87" s="18"/>
      <c r="K87" s="21"/>
    </row>
    <row r="88" spans="1:11" ht="15" customHeight="1" x14ac:dyDescent="0.25">
      <c r="A88" s="3" t="s">
        <v>140</v>
      </c>
      <c r="B88" s="6" t="str">
        <f t="shared" si="3"/>
        <v>YES</v>
      </c>
      <c r="C88" s="7">
        <v>1061</v>
      </c>
      <c r="D88" s="18">
        <f t="shared" si="2"/>
        <v>10</v>
      </c>
      <c r="E88" s="35" t="s">
        <v>5</v>
      </c>
      <c r="F88" s="2" t="s">
        <v>141</v>
      </c>
      <c r="G88" s="3" t="s">
        <v>33</v>
      </c>
      <c r="I88"/>
      <c r="J88" s="18"/>
      <c r="K88" s="21"/>
    </row>
    <row r="89" spans="1:11" ht="15" customHeight="1" x14ac:dyDescent="0.25">
      <c r="A89" s="3" t="s">
        <v>142</v>
      </c>
      <c r="B89" s="6" t="str">
        <f t="shared" si="3"/>
        <v>YES</v>
      </c>
      <c r="C89" s="7">
        <v>1054.5</v>
      </c>
      <c r="D89" s="18">
        <f t="shared" si="2"/>
        <v>16.5</v>
      </c>
      <c r="E89" s="35" t="s">
        <v>5</v>
      </c>
      <c r="F89" s="2" t="s">
        <v>143</v>
      </c>
      <c r="G89" s="3" t="s">
        <v>35</v>
      </c>
      <c r="H89" s="38">
        <v>7001</v>
      </c>
      <c r="I89">
        <v>1060.9000000000001</v>
      </c>
      <c r="J89" s="18">
        <f>$D$5-I89</f>
        <v>10.099999999999909</v>
      </c>
      <c r="K89" s="21" t="str">
        <f>IF(J89&gt;1.8,"YES","NO")</f>
        <v>YES</v>
      </c>
    </row>
    <row r="90" spans="1:11" ht="15" customHeight="1" x14ac:dyDescent="0.25">
      <c r="A90" s="3" t="s">
        <v>144</v>
      </c>
      <c r="B90" s="6" t="str">
        <f t="shared" si="3"/>
        <v>YES</v>
      </c>
      <c r="C90" s="7">
        <v>1054.7</v>
      </c>
      <c r="D90" s="18">
        <f t="shared" si="2"/>
        <v>16.299999999999955</v>
      </c>
      <c r="E90" s="35" t="s">
        <v>5</v>
      </c>
      <c r="F90" s="2" t="s">
        <v>143</v>
      </c>
      <c r="G90" s="3" t="s">
        <v>35</v>
      </c>
      <c r="I90"/>
      <c r="J90" s="18"/>
      <c r="K90" s="21"/>
    </row>
    <row r="91" spans="1:11" ht="15" customHeight="1" x14ac:dyDescent="0.25">
      <c r="A91" s="3" t="s">
        <v>145</v>
      </c>
      <c r="B91" s="6" t="str">
        <f t="shared" si="3"/>
        <v>YES</v>
      </c>
      <c r="C91" s="7">
        <v>1055</v>
      </c>
      <c r="D91" s="18">
        <f t="shared" si="2"/>
        <v>16</v>
      </c>
      <c r="E91" s="35" t="s">
        <v>5</v>
      </c>
      <c r="F91" s="2" t="s">
        <v>146</v>
      </c>
      <c r="G91" s="3" t="s">
        <v>33</v>
      </c>
      <c r="I91"/>
      <c r="J91" s="18"/>
      <c r="K91" s="21"/>
    </row>
    <row r="92" spans="1:11" ht="15" customHeight="1" x14ac:dyDescent="0.25">
      <c r="A92" s="3" t="s">
        <v>147</v>
      </c>
      <c r="B92" s="6" t="str">
        <f t="shared" si="3"/>
        <v>YES</v>
      </c>
      <c r="C92" s="7">
        <v>1055</v>
      </c>
      <c r="D92" s="18">
        <f t="shared" ref="D92:D118" si="4">SUM($D$5-C92)</f>
        <v>16</v>
      </c>
      <c r="E92" s="35" t="s">
        <v>5</v>
      </c>
      <c r="F92" s="2" t="s">
        <v>148</v>
      </c>
      <c r="G92" s="3" t="s">
        <v>33</v>
      </c>
      <c r="I92"/>
      <c r="J92" s="18"/>
      <c r="K92" s="21"/>
    </row>
    <row r="93" spans="1:11" ht="15" customHeight="1" x14ac:dyDescent="0.25">
      <c r="A93" s="3" t="s">
        <v>149</v>
      </c>
      <c r="B93" s="6" t="str">
        <f t="shared" si="3"/>
        <v>YES</v>
      </c>
      <c r="C93" s="7">
        <v>1055</v>
      </c>
      <c r="D93" s="18">
        <f t="shared" si="4"/>
        <v>16</v>
      </c>
      <c r="E93" s="2" t="s">
        <v>0</v>
      </c>
      <c r="F93" s="2" t="s">
        <v>150</v>
      </c>
      <c r="G93" s="3" t="s">
        <v>33</v>
      </c>
      <c r="H93" s="38">
        <v>3901</v>
      </c>
      <c r="I93" s="34">
        <v>1064</v>
      </c>
      <c r="J93" s="18">
        <f>$D$5-I93</f>
        <v>7</v>
      </c>
      <c r="K93" s="21" t="str">
        <f>IF(J93&gt;1.8,"YES","NO")</f>
        <v>YES</v>
      </c>
    </row>
    <row r="94" spans="1:11" ht="15" customHeight="1" x14ac:dyDescent="0.25">
      <c r="A94" s="3" t="s">
        <v>151</v>
      </c>
      <c r="B94" s="6" t="str">
        <f t="shared" si="3"/>
        <v>YES</v>
      </c>
      <c r="C94" s="7">
        <v>1056.5</v>
      </c>
      <c r="D94" s="18">
        <f t="shared" si="4"/>
        <v>14.5</v>
      </c>
      <c r="E94" s="2" t="s">
        <v>0</v>
      </c>
      <c r="F94" s="2" t="s">
        <v>152</v>
      </c>
      <c r="G94" s="3" t="s">
        <v>121</v>
      </c>
      <c r="H94" s="38">
        <v>5501</v>
      </c>
      <c r="I94">
        <v>1064.0999999999999</v>
      </c>
      <c r="J94" s="18">
        <f>$D$5-I94</f>
        <v>6.9000000000000909</v>
      </c>
      <c r="K94" s="21" t="str">
        <f>IF(J94&gt;1.8,"YES","NO")</f>
        <v>YES</v>
      </c>
    </row>
    <row r="95" spans="1:11" ht="15" customHeight="1" x14ac:dyDescent="0.25">
      <c r="A95" s="3" t="s">
        <v>153</v>
      </c>
      <c r="B95" s="6" t="str">
        <f t="shared" si="3"/>
        <v>YES</v>
      </c>
      <c r="C95" s="7">
        <v>1056.5</v>
      </c>
      <c r="D95" s="18">
        <f t="shared" si="4"/>
        <v>14.5</v>
      </c>
      <c r="E95" s="2" t="s">
        <v>0</v>
      </c>
      <c r="F95" s="2" t="s">
        <v>152</v>
      </c>
      <c r="G95" s="3" t="s">
        <v>121</v>
      </c>
      <c r="I95"/>
      <c r="J95" s="18"/>
      <c r="K95" s="21"/>
    </row>
    <row r="96" spans="1:11" ht="15" customHeight="1" x14ac:dyDescent="0.25">
      <c r="A96" s="3" t="s">
        <v>154</v>
      </c>
      <c r="B96" s="6" t="str">
        <f t="shared" si="3"/>
        <v>YES</v>
      </c>
      <c r="C96" s="7">
        <v>1056.5</v>
      </c>
      <c r="D96" s="18">
        <f t="shared" si="4"/>
        <v>14.5</v>
      </c>
      <c r="E96" s="2" t="s">
        <v>0</v>
      </c>
      <c r="F96" s="2" t="s">
        <v>152</v>
      </c>
      <c r="G96" s="3" t="s">
        <v>121</v>
      </c>
      <c r="I96"/>
      <c r="J96" s="18"/>
      <c r="K96" s="21"/>
    </row>
    <row r="97" spans="1:11" ht="15" customHeight="1" x14ac:dyDescent="0.25">
      <c r="A97" s="3" t="s">
        <v>155</v>
      </c>
      <c r="B97" s="6" t="str">
        <f t="shared" si="3"/>
        <v>YES</v>
      </c>
      <c r="C97" s="7">
        <v>1055.2</v>
      </c>
      <c r="D97" s="18">
        <f t="shared" si="4"/>
        <v>15.799999999999955</v>
      </c>
      <c r="E97" s="35" t="s">
        <v>5</v>
      </c>
      <c r="F97" s="2" t="s">
        <v>156</v>
      </c>
      <c r="G97" s="3" t="s">
        <v>35</v>
      </c>
      <c r="H97" s="38">
        <v>7601</v>
      </c>
      <c r="I97">
        <v>1061.7</v>
      </c>
      <c r="J97" s="18">
        <f>$D$5-I97</f>
        <v>9.2999999999999545</v>
      </c>
      <c r="K97" s="21" t="str">
        <f>IF(J97&gt;1.8,"YES","NO")</f>
        <v>YES</v>
      </c>
    </row>
    <row r="98" spans="1:11" ht="15" customHeight="1" x14ac:dyDescent="0.25">
      <c r="A98" s="3" t="s">
        <v>157</v>
      </c>
      <c r="B98" s="6" t="str">
        <f t="shared" si="3"/>
        <v>YES</v>
      </c>
      <c r="C98" s="6">
        <v>1055.2</v>
      </c>
      <c r="D98" s="18">
        <f t="shared" si="4"/>
        <v>15.799999999999955</v>
      </c>
      <c r="E98" s="35" t="s">
        <v>5</v>
      </c>
      <c r="F98" s="2" t="s">
        <v>156</v>
      </c>
      <c r="G98" s="3" t="s">
        <v>35</v>
      </c>
      <c r="I98"/>
      <c r="J98" s="18"/>
      <c r="K98" s="21"/>
    </row>
    <row r="99" spans="1:11" ht="15" customHeight="1" x14ac:dyDescent="0.25">
      <c r="A99" s="3" t="s">
        <v>158</v>
      </c>
      <c r="B99" s="6" t="str">
        <f t="shared" si="3"/>
        <v>YES</v>
      </c>
      <c r="C99" s="6">
        <v>1048.2</v>
      </c>
      <c r="D99" s="18">
        <f t="shared" si="4"/>
        <v>22.799999999999955</v>
      </c>
      <c r="E99" s="35" t="s">
        <v>5</v>
      </c>
      <c r="F99" s="2" t="s">
        <v>156</v>
      </c>
      <c r="G99" s="3" t="s">
        <v>35</v>
      </c>
      <c r="I99"/>
      <c r="J99" s="18"/>
      <c r="K99" s="21"/>
    </row>
    <row r="100" spans="1:11" ht="15" customHeight="1" x14ac:dyDescent="0.25">
      <c r="A100" s="3" t="s">
        <v>159</v>
      </c>
      <c r="B100" s="6" t="str">
        <f t="shared" si="3"/>
        <v>YES</v>
      </c>
      <c r="C100" s="7">
        <v>1058</v>
      </c>
      <c r="D100" s="18">
        <f t="shared" si="4"/>
        <v>13</v>
      </c>
      <c r="E100" s="2" t="s">
        <v>0</v>
      </c>
      <c r="F100" s="2" t="s">
        <v>160</v>
      </c>
      <c r="G100" s="3" t="s">
        <v>121</v>
      </c>
      <c r="H100" s="38">
        <v>5301</v>
      </c>
      <c r="I100">
        <v>1060.7</v>
      </c>
      <c r="J100" s="18">
        <f>$D$5-I100</f>
        <v>10.299999999999955</v>
      </c>
      <c r="K100" s="21" t="str">
        <f>IF(J100&gt;1.8,"YES","NO")</f>
        <v>YES</v>
      </c>
    </row>
    <row r="101" spans="1:11" ht="15" customHeight="1" x14ac:dyDescent="0.25">
      <c r="A101" s="3" t="s">
        <v>161</v>
      </c>
      <c r="B101" s="6" t="str">
        <f t="shared" si="3"/>
        <v>YES</v>
      </c>
      <c r="C101" s="7">
        <v>1058</v>
      </c>
      <c r="D101" s="18">
        <f t="shared" si="4"/>
        <v>13</v>
      </c>
      <c r="E101" s="2" t="s">
        <v>0</v>
      </c>
      <c r="F101" s="2" t="s">
        <v>160</v>
      </c>
      <c r="G101" s="3" t="s">
        <v>121</v>
      </c>
      <c r="I101"/>
      <c r="J101" s="18"/>
      <c r="K101" s="21"/>
    </row>
    <row r="102" spans="1:11" ht="15" customHeight="1" x14ac:dyDescent="0.25">
      <c r="A102" s="3" t="s">
        <v>162</v>
      </c>
      <c r="B102" s="6" t="str">
        <f t="shared" si="3"/>
        <v>YES</v>
      </c>
      <c r="C102" s="7">
        <v>1058</v>
      </c>
      <c r="D102" s="18">
        <f t="shared" si="4"/>
        <v>13</v>
      </c>
      <c r="E102" s="2" t="s">
        <v>0</v>
      </c>
      <c r="F102" s="2" t="s">
        <v>160</v>
      </c>
      <c r="G102" s="3" t="s">
        <v>121</v>
      </c>
      <c r="I102"/>
      <c r="J102" s="18"/>
      <c r="K102" s="21"/>
    </row>
    <row r="103" spans="1:11" ht="15" customHeight="1" x14ac:dyDescent="0.25">
      <c r="A103" s="3" t="s">
        <v>163</v>
      </c>
      <c r="B103" s="6" t="str">
        <f t="shared" si="3"/>
        <v>YES</v>
      </c>
      <c r="C103" s="7">
        <v>1060.4000000000001</v>
      </c>
      <c r="D103" s="18">
        <f t="shared" si="4"/>
        <v>10.599999999999909</v>
      </c>
      <c r="E103" s="2" t="s">
        <v>0</v>
      </c>
      <c r="F103" s="2" t="s">
        <v>160</v>
      </c>
      <c r="G103" s="3" t="s">
        <v>121</v>
      </c>
      <c r="I103"/>
      <c r="J103" s="18"/>
      <c r="K103" s="21"/>
    </row>
    <row r="104" spans="1:11" ht="15" customHeight="1" x14ac:dyDescent="0.25">
      <c r="A104" s="3" t="s">
        <v>164</v>
      </c>
      <c r="B104" s="6" t="str">
        <f t="shared" si="3"/>
        <v>YES</v>
      </c>
      <c r="C104" s="7">
        <v>1058.5999999999999</v>
      </c>
      <c r="D104" s="18">
        <f t="shared" si="4"/>
        <v>12.400000000000091</v>
      </c>
      <c r="E104" s="35" t="s">
        <v>5</v>
      </c>
      <c r="F104" s="2" t="s">
        <v>165</v>
      </c>
      <c r="G104" s="3" t="s">
        <v>35</v>
      </c>
      <c r="H104" s="38">
        <v>6702</v>
      </c>
      <c r="I104"/>
      <c r="J104" s="18"/>
      <c r="K104" s="21"/>
    </row>
    <row r="105" spans="1:11" ht="15" customHeight="1" x14ac:dyDescent="0.25">
      <c r="A105" s="3" t="s">
        <v>261</v>
      </c>
      <c r="B105" s="6" t="str">
        <f t="shared" si="3"/>
        <v>YES</v>
      </c>
      <c r="C105" s="7">
        <v>1057.5</v>
      </c>
      <c r="D105" s="18">
        <f t="shared" si="4"/>
        <v>13.5</v>
      </c>
      <c r="E105" s="35" t="s">
        <v>5</v>
      </c>
      <c r="F105" s="2" t="s">
        <v>166</v>
      </c>
      <c r="G105" s="3" t="s">
        <v>33</v>
      </c>
      <c r="H105" s="38">
        <v>1309</v>
      </c>
      <c r="I105">
        <v>1065.0999999999999</v>
      </c>
      <c r="J105" s="18">
        <f>$D$5-I105</f>
        <v>5.9000000000000909</v>
      </c>
      <c r="K105" s="21" t="str">
        <f>IF(J105&gt;1.8,"YES","NO")</f>
        <v>YES</v>
      </c>
    </row>
    <row r="106" spans="1:11" ht="15" customHeight="1" x14ac:dyDescent="0.25">
      <c r="A106" s="3" t="s">
        <v>262</v>
      </c>
      <c r="B106" s="6" t="str">
        <f t="shared" si="3"/>
        <v>YES</v>
      </c>
      <c r="C106" s="7">
        <v>1051.3</v>
      </c>
      <c r="D106" s="18">
        <f t="shared" si="4"/>
        <v>19.700000000000045</v>
      </c>
      <c r="E106" s="35" t="s">
        <v>5</v>
      </c>
      <c r="F106" s="2" t="s">
        <v>166</v>
      </c>
      <c r="G106" s="3" t="s">
        <v>33</v>
      </c>
      <c r="I106"/>
      <c r="J106" s="18"/>
      <c r="K106" s="21"/>
    </row>
    <row r="107" spans="1:11" ht="15" customHeight="1" x14ac:dyDescent="0.25">
      <c r="A107" s="3" t="s">
        <v>167</v>
      </c>
      <c r="B107" s="6" t="str">
        <f t="shared" si="3"/>
        <v>YES</v>
      </c>
      <c r="C107" s="6">
        <v>1060.7</v>
      </c>
      <c r="D107" s="18">
        <f t="shared" si="4"/>
        <v>10.299999999999955</v>
      </c>
      <c r="E107" s="35" t="s">
        <v>5</v>
      </c>
      <c r="F107" s="2" t="s">
        <v>168</v>
      </c>
      <c r="G107" s="3" t="s">
        <v>33</v>
      </c>
      <c r="I107"/>
      <c r="J107" s="18"/>
      <c r="K107" s="21"/>
    </row>
    <row r="108" spans="1:11" ht="15" customHeight="1" x14ac:dyDescent="0.25">
      <c r="A108" s="3" t="s">
        <v>169</v>
      </c>
      <c r="B108" s="6" t="str">
        <f t="shared" si="3"/>
        <v>YES</v>
      </c>
      <c r="C108" s="7">
        <v>1053.0999999999999</v>
      </c>
      <c r="D108" s="18">
        <f t="shared" si="4"/>
        <v>17.900000000000091</v>
      </c>
      <c r="E108" s="2" t="s">
        <v>0</v>
      </c>
      <c r="F108" s="2" t="s">
        <v>170</v>
      </c>
      <c r="G108" s="3" t="s">
        <v>35</v>
      </c>
      <c r="H108" s="38">
        <v>6405</v>
      </c>
      <c r="I108">
        <v>1048.9000000000001</v>
      </c>
      <c r="J108" s="18">
        <f>$D$5-I108</f>
        <v>22.099999999999909</v>
      </c>
      <c r="K108" s="21" t="str">
        <f>IF(J108&gt;1.8,"YES","NO")</f>
        <v>YES</v>
      </c>
    </row>
    <row r="109" spans="1:11" ht="15" customHeight="1" x14ac:dyDescent="0.25">
      <c r="A109" s="3" t="s">
        <v>171</v>
      </c>
      <c r="B109" s="6" t="str">
        <f t="shared" si="3"/>
        <v>YES</v>
      </c>
      <c r="C109" s="7">
        <v>1057.0999999999999</v>
      </c>
      <c r="D109" s="18">
        <f t="shared" si="4"/>
        <v>13.900000000000091</v>
      </c>
      <c r="E109" s="2" t="s">
        <v>0</v>
      </c>
      <c r="F109" s="2" t="s">
        <v>170</v>
      </c>
      <c r="G109" s="3" t="s">
        <v>35</v>
      </c>
      <c r="I109"/>
      <c r="J109" s="18"/>
      <c r="K109" s="21"/>
    </row>
    <row r="110" spans="1:11" ht="15" customHeight="1" x14ac:dyDescent="0.25">
      <c r="A110" s="3" t="s">
        <v>172</v>
      </c>
      <c r="B110" s="6" t="str">
        <f t="shared" si="3"/>
        <v>YES</v>
      </c>
      <c r="C110" s="7">
        <v>1057.0999999999999</v>
      </c>
      <c r="D110" s="18">
        <f t="shared" si="4"/>
        <v>13.900000000000091</v>
      </c>
      <c r="E110" s="2" t="s">
        <v>0</v>
      </c>
      <c r="F110" s="2" t="s">
        <v>170</v>
      </c>
      <c r="G110" s="3" t="s">
        <v>35</v>
      </c>
      <c r="I110"/>
      <c r="J110" s="18"/>
      <c r="K110" s="21"/>
    </row>
    <row r="111" spans="1:11" ht="15" customHeight="1" x14ac:dyDescent="0.25">
      <c r="A111" s="3" t="s">
        <v>173</v>
      </c>
      <c r="B111" s="6" t="str">
        <f t="shared" si="3"/>
        <v>YES</v>
      </c>
      <c r="C111" s="7">
        <v>1056.4000000000001</v>
      </c>
      <c r="D111" s="18">
        <f t="shared" si="4"/>
        <v>14.599999999999909</v>
      </c>
      <c r="E111" s="35" t="s">
        <v>5</v>
      </c>
      <c r="F111" s="2" t="s">
        <v>174</v>
      </c>
      <c r="G111" s="3" t="s">
        <v>33</v>
      </c>
      <c r="I111"/>
      <c r="J111" s="18"/>
      <c r="K111" s="21"/>
    </row>
    <row r="112" spans="1:11" ht="15" customHeight="1" x14ac:dyDescent="0.25">
      <c r="A112" s="3" t="s">
        <v>175</v>
      </c>
      <c r="B112" s="6" t="str">
        <f t="shared" si="3"/>
        <v>YES</v>
      </c>
      <c r="C112" s="7">
        <v>1053.2</v>
      </c>
      <c r="D112" s="18">
        <f t="shared" si="4"/>
        <v>17.799999999999955</v>
      </c>
      <c r="E112" s="35" t="s">
        <v>5</v>
      </c>
      <c r="F112" s="2" t="s">
        <v>176</v>
      </c>
      <c r="G112" s="3" t="s">
        <v>121</v>
      </c>
      <c r="H112" s="38">
        <v>5601</v>
      </c>
      <c r="I112">
        <v>1064.7</v>
      </c>
      <c r="J112" s="18">
        <f>$D$5-I112</f>
        <v>6.2999999999999545</v>
      </c>
      <c r="K112" s="21" t="str">
        <f>IF(J112&gt;1.8,"YES","NO")</f>
        <v>YES</v>
      </c>
    </row>
    <row r="113" spans="1:11" ht="15" customHeight="1" x14ac:dyDescent="0.25">
      <c r="A113" s="3" t="s">
        <v>177</v>
      </c>
      <c r="B113" s="6" t="str">
        <f t="shared" si="3"/>
        <v>YES</v>
      </c>
      <c r="C113" s="6">
        <v>1057.5</v>
      </c>
      <c r="D113" s="18">
        <f t="shared" si="4"/>
        <v>13.5</v>
      </c>
      <c r="E113" s="35" t="s">
        <v>5</v>
      </c>
      <c r="F113" s="2" t="s">
        <v>176</v>
      </c>
      <c r="G113" s="3" t="s">
        <v>121</v>
      </c>
      <c r="I113"/>
      <c r="J113" s="18"/>
      <c r="K113" s="21"/>
    </row>
    <row r="114" spans="1:11" ht="15" customHeight="1" x14ac:dyDescent="0.25">
      <c r="A114" s="3" t="s">
        <v>178</v>
      </c>
      <c r="B114" s="6" t="str">
        <f t="shared" si="3"/>
        <v>YES</v>
      </c>
      <c r="C114" s="6">
        <v>1057.5</v>
      </c>
      <c r="D114" s="18">
        <f t="shared" si="4"/>
        <v>13.5</v>
      </c>
      <c r="E114" s="35" t="s">
        <v>5</v>
      </c>
      <c r="F114" s="2" t="s">
        <v>176</v>
      </c>
      <c r="G114" s="3" t="s">
        <v>121</v>
      </c>
      <c r="I114"/>
      <c r="J114" s="18"/>
      <c r="K114" s="21"/>
    </row>
    <row r="115" spans="1:11" ht="15" customHeight="1" x14ac:dyDescent="0.25">
      <c r="A115" s="3" t="s">
        <v>179</v>
      </c>
      <c r="B115" s="6" t="str">
        <f t="shared" si="3"/>
        <v>YES</v>
      </c>
      <c r="C115" s="6">
        <v>1057.5</v>
      </c>
      <c r="D115" s="18">
        <f t="shared" si="4"/>
        <v>13.5</v>
      </c>
      <c r="E115" s="35" t="s">
        <v>5</v>
      </c>
      <c r="F115" s="2" t="s">
        <v>176</v>
      </c>
      <c r="G115" s="3" t="s">
        <v>121</v>
      </c>
      <c r="I115"/>
      <c r="J115" s="18"/>
      <c r="K115" s="21"/>
    </row>
    <row r="116" spans="1:11" ht="15" customHeight="1" x14ac:dyDescent="0.25">
      <c r="A116" s="3" t="s">
        <v>180</v>
      </c>
      <c r="B116" s="6" t="str">
        <f t="shared" si="3"/>
        <v>YES</v>
      </c>
      <c r="C116" s="7">
        <v>1058</v>
      </c>
      <c r="D116" s="18">
        <f t="shared" si="4"/>
        <v>13</v>
      </c>
      <c r="E116" s="2" t="s">
        <v>0</v>
      </c>
      <c r="F116" s="2" t="s">
        <v>181</v>
      </c>
      <c r="G116" s="3" t="s">
        <v>35</v>
      </c>
      <c r="H116" s="38">
        <v>7504</v>
      </c>
      <c r="I116">
        <v>1063</v>
      </c>
      <c r="J116" s="18">
        <f>$D$5-I116</f>
        <v>8</v>
      </c>
      <c r="K116" s="21" t="str">
        <f>IF(J116&gt;1.8,"YES","NO")</f>
        <v>YES</v>
      </c>
    </row>
    <row r="117" spans="1:11" ht="15" customHeight="1" x14ac:dyDescent="0.25">
      <c r="A117" s="9" t="s">
        <v>182</v>
      </c>
      <c r="B117" s="6" t="str">
        <f t="shared" si="3"/>
        <v>YES</v>
      </c>
      <c r="C117" s="10">
        <v>1058</v>
      </c>
      <c r="D117" s="18">
        <f t="shared" si="4"/>
        <v>13</v>
      </c>
      <c r="E117" s="2" t="s">
        <v>0</v>
      </c>
      <c r="F117" s="11" t="s">
        <v>181</v>
      </c>
      <c r="G117" s="9" t="s">
        <v>35</v>
      </c>
      <c r="I117"/>
      <c r="J117" s="18"/>
      <c r="K117" s="21"/>
    </row>
    <row r="118" spans="1:11" ht="15" customHeight="1" x14ac:dyDescent="0.25">
      <c r="A118" s="3" t="s">
        <v>183</v>
      </c>
      <c r="B118" s="6" t="str">
        <f t="shared" si="3"/>
        <v>YES</v>
      </c>
      <c r="C118" s="7">
        <v>1055</v>
      </c>
      <c r="D118" s="18">
        <f t="shared" si="4"/>
        <v>16</v>
      </c>
      <c r="E118" s="2" t="s">
        <v>0</v>
      </c>
      <c r="F118" s="2" t="s">
        <v>181</v>
      </c>
      <c r="G118" s="3" t="s">
        <v>35</v>
      </c>
      <c r="I118"/>
      <c r="J118" s="18"/>
      <c r="K118" s="21"/>
    </row>
    <row r="119" spans="1:11" ht="15" customHeight="1" x14ac:dyDescent="0.25">
      <c r="B119" s="12"/>
      <c r="E119" s="35"/>
      <c r="I119"/>
    </row>
    <row r="120" spans="1:11" ht="15" customHeight="1" x14ac:dyDescent="0.25">
      <c r="A120" s="2" t="s">
        <v>184</v>
      </c>
      <c r="B120" s="6">
        <f>COUNTIF(B11:B118,"YES")</f>
        <v>105</v>
      </c>
      <c r="E120" s="35"/>
      <c r="I120"/>
    </row>
    <row r="121" spans="1:11" ht="15" customHeight="1" x14ac:dyDescent="0.25">
      <c r="E121" s="35"/>
      <c r="I121"/>
    </row>
    <row r="122" spans="1:11" ht="15" customHeight="1" thickBot="1" x14ac:dyDescent="0.3">
      <c r="A122" s="4"/>
      <c r="B122" s="49"/>
      <c r="C122" s="4"/>
      <c r="D122" s="4"/>
      <c r="E122" s="5"/>
      <c r="F122" s="4"/>
      <c r="G122" s="4"/>
      <c r="H122" s="49"/>
      <c r="I122" s="57"/>
      <c r="J122" s="49"/>
      <c r="K122" s="49"/>
    </row>
    <row r="123" spans="1:11" ht="15" customHeight="1" thickTop="1" x14ac:dyDescent="0.25">
      <c r="A123" s="13" t="s">
        <v>185</v>
      </c>
      <c r="B123" s="24">
        <f>(D5)</f>
        <v>1071</v>
      </c>
      <c r="C123" s="53"/>
      <c r="D123" s="53"/>
      <c r="E123" s="58" t="s">
        <v>187</v>
      </c>
      <c r="F123" s="58"/>
      <c r="G123" s="58"/>
      <c r="H123" s="35" t="e">
        <f>SUM(IF(FREQUENCY(MATCH(F11:F118,F11:F118,0),MATCH(F11:F118,F11:F118,0))&gt;0,1))</f>
        <v>#N/A</v>
      </c>
      <c r="I123" s="18"/>
    </row>
    <row r="124" spans="1:11" ht="15" customHeight="1" x14ac:dyDescent="0.25">
      <c r="A124" s="54"/>
      <c r="B124" s="55"/>
      <c r="I124" s="18"/>
    </row>
    <row r="125" spans="1:11" ht="15" customHeight="1" x14ac:dyDescent="0.25">
      <c r="A125" s="13" t="s">
        <v>186</v>
      </c>
      <c r="B125" s="22">
        <f>SUM(33690)-(1061-D5)*444.5</f>
        <v>38135</v>
      </c>
      <c r="G125" s="54" t="s">
        <v>256</v>
      </c>
      <c r="H125" s="2" t="str">
        <f>COUNTIF($K$11:$K$118,"YES")&amp;" of "&amp;COUNTA(K11:K118)</f>
        <v>40 of 40</v>
      </c>
      <c r="I125" s="18"/>
    </row>
    <row r="126" spans="1:11" ht="15" customHeight="1" x14ac:dyDescent="0.25">
      <c r="A126" s="13" t="s">
        <v>188</v>
      </c>
      <c r="B126" s="23">
        <f>SUM(B125/38542)</f>
        <v>0.98944009132893984</v>
      </c>
      <c r="I126" s="18"/>
    </row>
    <row r="127" spans="1:11" ht="15" customHeight="1" x14ac:dyDescent="0.25">
      <c r="A127" s="13" t="s">
        <v>189</v>
      </c>
      <c r="B127" s="23">
        <f>SUM(1-B126)</f>
        <v>1.0559908671060159E-2</v>
      </c>
      <c r="E127" s="58" t="s">
        <v>190</v>
      </c>
      <c r="F127" s="58"/>
      <c r="G127" s="58"/>
      <c r="H127" s="2">
        <f>B120</f>
        <v>105</v>
      </c>
    </row>
    <row r="128" spans="1:11" ht="15" customHeight="1" x14ac:dyDescent="0.25">
      <c r="A128" s="37"/>
      <c r="B128" s="37"/>
      <c r="C128" s="54"/>
      <c r="D128" s="37"/>
      <c r="E128" s="58" t="s">
        <v>191</v>
      </c>
      <c r="F128" s="58"/>
      <c r="G128" s="58"/>
      <c r="H128" s="25">
        <f>COUNTIF(B11:B118,"NO")</f>
        <v>0</v>
      </c>
      <c r="I128" s="18"/>
    </row>
    <row r="129" spans="1:9" ht="15" customHeight="1" x14ac:dyDescent="0.25">
      <c r="E129" s="59" t="s">
        <v>194</v>
      </c>
      <c r="F129" s="59"/>
      <c r="G129" s="59"/>
      <c r="H129" s="2">
        <f>SUM(H127:H128)</f>
        <v>105</v>
      </c>
      <c r="I129" s="18"/>
    </row>
    <row r="130" spans="1:9" ht="15" customHeight="1" x14ac:dyDescent="0.25">
      <c r="I130" s="18"/>
    </row>
    <row r="131" spans="1:9" ht="15" customHeight="1" x14ac:dyDescent="0.25">
      <c r="E131" s="35"/>
      <c r="G131" s="13" t="s">
        <v>196</v>
      </c>
      <c r="H131" s="33" t="str">
        <f>IF(H128/H129=0,"None",H128/H129)</f>
        <v>None</v>
      </c>
      <c r="I131" s="18"/>
    </row>
    <row r="132" spans="1:9" ht="15" customHeight="1" x14ac:dyDescent="0.25">
      <c r="I132" s="18"/>
    </row>
    <row r="133" spans="1:9" ht="15" customHeight="1" x14ac:dyDescent="0.25">
      <c r="A133" s="13" t="s">
        <v>192</v>
      </c>
      <c r="B133" s="16" t="str">
        <f>IF(SUM(((1060.84-D5)*2.583)*100)+700&lt;0,"None impacted",SUM(((1060.84-D5)*2.583)*100)+700)</f>
        <v>None impacted</v>
      </c>
      <c r="C133" s="13" t="s">
        <v>193</v>
      </c>
      <c r="D133" s="32" t="str">
        <f>IF(B133="none impacted",B133,SUM(B133/10000))</f>
        <v>None impacted</v>
      </c>
      <c r="E133" s="38" t="s">
        <v>248</v>
      </c>
      <c r="I133" s="18"/>
    </row>
    <row r="134" spans="1:9" ht="15" customHeight="1" x14ac:dyDescent="0.25">
      <c r="A134" s="13" t="s">
        <v>195</v>
      </c>
      <c r="B134" s="16" t="str">
        <f>IF(SUM((1068-D5)*425)&lt;0,"None impacted",(SUM((1068-D5)*425)))</f>
        <v>None impacted</v>
      </c>
      <c r="C134" s="13" t="s">
        <v>193</v>
      </c>
      <c r="D134" s="32" t="str">
        <f>IF(B134="none impacted",B134,SUM(B134/8500))</f>
        <v>None impacted</v>
      </c>
      <c r="E134" s="38" t="s">
        <v>247</v>
      </c>
      <c r="I134" s="18"/>
    </row>
    <row r="135" spans="1:9" ht="15" customHeight="1" x14ac:dyDescent="0.25">
      <c r="I135" s="18"/>
    </row>
    <row r="136" spans="1:9" ht="15" customHeight="1" x14ac:dyDescent="0.25">
      <c r="I136" s="18"/>
    </row>
    <row r="137" spans="1:9" ht="15" customHeight="1" thickBot="1" x14ac:dyDescent="0.3">
      <c r="A137" s="15" t="s">
        <v>249</v>
      </c>
      <c r="B137" s="49"/>
      <c r="C137" s="4"/>
      <c r="D137" s="4"/>
      <c r="E137" s="5"/>
      <c r="F137" s="4"/>
      <c r="G137" s="4"/>
      <c r="I137" s="18"/>
    </row>
    <row r="138" spans="1:9" ht="15" customHeight="1" thickTop="1" x14ac:dyDescent="0.25">
      <c r="A138" s="3" t="s">
        <v>197</v>
      </c>
      <c r="E138" s="35"/>
      <c r="I138" s="18"/>
    </row>
    <row r="139" spans="1:9" ht="15" customHeight="1" x14ac:dyDescent="0.25">
      <c r="I139" s="18"/>
    </row>
    <row r="140" spans="1:9" ht="15" customHeight="1" x14ac:dyDescent="0.25">
      <c r="I140" s="18"/>
    </row>
    <row r="141" spans="1:9" ht="15" customHeight="1" x14ac:dyDescent="0.25">
      <c r="I141" s="18"/>
    </row>
  </sheetData>
  <sheetProtection selectLockedCells="1" sort="0"/>
  <mergeCells count="6">
    <mergeCell ref="E127:G127"/>
    <mergeCell ref="E128:G128"/>
    <mergeCell ref="E129:G129"/>
    <mergeCell ref="C1:D1"/>
    <mergeCell ref="C2:D2"/>
    <mergeCell ref="E123:G123"/>
  </mergeCells>
  <phoneticPr fontId="0" type="noConversion"/>
  <conditionalFormatting sqref="K12 K29 K26:K27 K22:K23 K20 K51 K36:K37 K63 K61 K54:K55 K44 K67:K68 K100 K97 K93:K94 K89 K86 K79 K77 K74 K71:K72 K116 K112 K108 K58:K59 K18 K40 K82:K84 K15 K105">
    <cfRule type="expression" dxfId="5" priority="1" stopIfTrue="1">
      <formula>J12&gt;=2.8</formula>
    </cfRule>
    <cfRule type="expression" dxfId="4" priority="2" stopIfTrue="1">
      <formula>J12&gt;=1.8</formula>
    </cfRule>
    <cfRule type="expression" dxfId="3" priority="3" stopIfTrue="1">
      <formula>J12&lt;1.8</formula>
    </cfRule>
  </conditionalFormatting>
  <conditionalFormatting sqref="B83:B118 B11:B50 B52:B57 B59:B81">
    <cfRule type="expression" dxfId="2" priority="4" stopIfTrue="1">
      <formula>D11&gt;3.5</formula>
    </cfRule>
    <cfRule type="expression" dxfId="1" priority="5" stopIfTrue="1">
      <formula>D11&gt;=3</formula>
    </cfRule>
    <cfRule type="expression" dxfId="0" priority="6" stopIfTrue="1">
      <formula>D11&lt;3</formula>
    </cfRule>
  </conditionalFormatting>
  <printOptions gridLines="1" gridLinesSet="0"/>
  <pageMargins left="0.6" right="0.6" top="0.5" bottom="0.5" header="0.5" footer="0.5"/>
  <pageSetup scale="70" orientation="landscape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0"/>
  <sheetViews>
    <sheetView tabSelected="1" zoomScale="80" workbookViewId="0">
      <selection activeCell="D8" sqref="D8"/>
    </sheetView>
  </sheetViews>
  <sheetFormatPr defaultRowHeight="15.9" customHeight="1" x14ac:dyDescent="0.25"/>
  <cols>
    <col min="1" max="1" width="22.88671875" customWidth="1"/>
    <col min="2" max="2" width="31.109375" customWidth="1"/>
    <col min="3" max="5" width="11.33203125" customWidth="1"/>
  </cols>
  <sheetData>
    <row r="1" spans="1:5" ht="15.75" customHeight="1" x14ac:dyDescent="0.25">
      <c r="C1" s="61" t="s">
        <v>198</v>
      </c>
      <c r="D1" s="61"/>
      <c r="E1" s="28">
        <f>'Boat Ramps'!$D$5</f>
        <v>1071</v>
      </c>
    </row>
    <row r="2" spans="1:5" s="30" customFormat="1" ht="15.9" customHeight="1" x14ac:dyDescent="0.25">
      <c r="A2" s="29" t="s">
        <v>199</v>
      </c>
      <c r="B2" s="29" t="s">
        <v>200</v>
      </c>
      <c r="C2" s="29" t="s">
        <v>201</v>
      </c>
      <c r="D2" s="29" t="s">
        <v>202</v>
      </c>
      <c r="E2" s="29" t="s">
        <v>203</v>
      </c>
    </row>
    <row r="3" spans="1:5" ht="15.9" customHeight="1" x14ac:dyDescent="0.25">
      <c r="A3" t="s">
        <v>204</v>
      </c>
      <c r="B3" t="s">
        <v>205</v>
      </c>
      <c r="C3" s="1" t="s">
        <v>206</v>
      </c>
      <c r="D3" s="27">
        <v>1083</v>
      </c>
      <c r="E3" s="27">
        <f>D3-E1</f>
        <v>12</v>
      </c>
    </row>
    <row r="4" spans="1:5" ht="15.9" customHeight="1" x14ac:dyDescent="0.25">
      <c r="A4" t="s">
        <v>207</v>
      </c>
      <c r="B4" t="s">
        <v>208</v>
      </c>
      <c r="C4" s="1" t="s">
        <v>209</v>
      </c>
      <c r="D4" s="27">
        <v>1093</v>
      </c>
      <c r="E4" s="27">
        <f>D4-E1</f>
        <v>22</v>
      </c>
    </row>
    <row r="5" spans="1:5" ht="15.9" customHeight="1" x14ac:dyDescent="0.25">
      <c r="A5" t="s">
        <v>210</v>
      </c>
      <c r="B5" t="s">
        <v>211</v>
      </c>
      <c r="C5" s="1" t="s">
        <v>212</v>
      </c>
      <c r="D5" s="27">
        <v>1088</v>
      </c>
      <c r="E5" s="27">
        <f>D5-E1</f>
        <v>17</v>
      </c>
    </row>
    <row r="6" spans="1:5" ht="15.9" customHeight="1" x14ac:dyDescent="0.25">
      <c r="A6" t="s">
        <v>213</v>
      </c>
      <c r="B6" t="s">
        <v>214</v>
      </c>
      <c r="C6" s="1" t="s">
        <v>215</v>
      </c>
      <c r="D6" s="27">
        <v>1082</v>
      </c>
      <c r="E6" s="27">
        <f>D6-E1</f>
        <v>11</v>
      </c>
    </row>
    <row r="7" spans="1:5" ht="15.9" customHeight="1" x14ac:dyDescent="0.25">
      <c r="A7" t="s">
        <v>216</v>
      </c>
      <c r="B7" t="s">
        <v>217</v>
      </c>
      <c r="C7" s="1" t="s">
        <v>215</v>
      </c>
      <c r="D7" s="27">
        <v>1083</v>
      </c>
      <c r="E7" s="27">
        <f>D7-E1</f>
        <v>12</v>
      </c>
    </row>
    <row r="8" spans="1:5" ht="15.9" customHeight="1" x14ac:dyDescent="0.25">
      <c r="A8" t="s">
        <v>218</v>
      </c>
      <c r="B8" t="s">
        <v>218</v>
      </c>
      <c r="C8" s="1" t="s">
        <v>215</v>
      </c>
      <c r="D8" s="27">
        <v>1085</v>
      </c>
      <c r="E8" s="27">
        <f>D8-E1</f>
        <v>14</v>
      </c>
    </row>
    <row r="9" spans="1:5" ht="15.9" customHeight="1" x14ac:dyDescent="0.25">
      <c r="A9" t="s">
        <v>219</v>
      </c>
      <c r="B9" t="s">
        <v>220</v>
      </c>
      <c r="C9" s="1" t="s">
        <v>221</v>
      </c>
      <c r="D9" s="27">
        <v>1092</v>
      </c>
      <c r="E9" s="27">
        <f>D9-E1</f>
        <v>21</v>
      </c>
    </row>
    <row r="10" spans="1:5" ht="15.9" customHeight="1" x14ac:dyDescent="0.25">
      <c r="A10" t="s">
        <v>222</v>
      </c>
      <c r="B10" t="s">
        <v>223</v>
      </c>
      <c r="C10" s="1">
        <v>818.5</v>
      </c>
      <c r="D10" s="27">
        <v>1114</v>
      </c>
      <c r="E10" s="27">
        <f>D10-E1</f>
        <v>43</v>
      </c>
    </row>
    <row r="11" spans="1:5" ht="15.9" customHeight="1" x14ac:dyDescent="0.25">
      <c r="A11" t="s">
        <v>224</v>
      </c>
      <c r="B11" t="s">
        <v>225</v>
      </c>
      <c r="C11" s="1" t="s">
        <v>215</v>
      </c>
      <c r="D11" s="27">
        <v>1086</v>
      </c>
      <c r="E11" s="27">
        <f>D11-E1</f>
        <v>15</v>
      </c>
    </row>
    <row r="12" spans="1:5" ht="15.9" customHeight="1" x14ac:dyDescent="0.25">
      <c r="A12" t="s">
        <v>226</v>
      </c>
      <c r="B12" t="s">
        <v>227</v>
      </c>
      <c r="C12" s="1" t="s">
        <v>215</v>
      </c>
      <c r="D12" s="27">
        <v>1078</v>
      </c>
      <c r="E12" s="27">
        <f>D12-E1</f>
        <v>7</v>
      </c>
    </row>
    <row r="13" spans="1:5" ht="15.9" customHeight="1" x14ac:dyDescent="0.25">
      <c r="A13" t="s">
        <v>228</v>
      </c>
      <c r="B13" t="s">
        <v>229</v>
      </c>
      <c r="C13" s="1" t="s">
        <v>215</v>
      </c>
      <c r="D13" s="27">
        <v>1085</v>
      </c>
      <c r="E13" s="27">
        <f>D13-E1</f>
        <v>14</v>
      </c>
    </row>
    <row r="14" spans="1:5" ht="15.9" customHeight="1" x14ac:dyDescent="0.25">
      <c r="A14" t="s">
        <v>230</v>
      </c>
      <c r="B14" t="s">
        <v>230</v>
      </c>
      <c r="C14" s="1" t="s">
        <v>215</v>
      </c>
      <c r="D14" s="27">
        <v>1081</v>
      </c>
      <c r="E14" s="27">
        <f>D14-E1</f>
        <v>10</v>
      </c>
    </row>
    <row r="15" spans="1:5" ht="15.9" customHeight="1" x14ac:dyDescent="0.25">
      <c r="A15" t="s">
        <v>231</v>
      </c>
      <c r="B15" t="s">
        <v>232</v>
      </c>
      <c r="C15" s="1" t="s">
        <v>233</v>
      </c>
      <c r="D15" s="27" t="s">
        <v>215</v>
      </c>
      <c r="E15" s="27" t="s">
        <v>215</v>
      </c>
    </row>
    <row r="16" spans="1:5" ht="15.9" customHeight="1" x14ac:dyDescent="0.25">
      <c r="A16" t="s">
        <v>234</v>
      </c>
      <c r="B16" t="s">
        <v>235</v>
      </c>
      <c r="C16" s="1" t="s">
        <v>236</v>
      </c>
      <c r="D16" s="27">
        <v>1091</v>
      </c>
      <c r="E16" s="27">
        <f>D16-E1</f>
        <v>20</v>
      </c>
    </row>
    <row r="17" spans="1:5" ht="15.9" customHeight="1" x14ac:dyDescent="0.25">
      <c r="A17" t="s">
        <v>237</v>
      </c>
      <c r="B17" t="s">
        <v>238</v>
      </c>
      <c r="C17" s="1" t="s">
        <v>239</v>
      </c>
      <c r="D17" s="27">
        <v>1096</v>
      </c>
      <c r="E17" s="27">
        <f>D17-E1</f>
        <v>25</v>
      </c>
    </row>
    <row r="18" spans="1:5" ht="15.9" customHeight="1" x14ac:dyDescent="0.25">
      <c r="A18" t="s">
        <v>240</v>
      </c>
      <c r="B18" t="s">
        <v>241</v>
      </c>
      <c r="C18" s="1" t="s">
        <v>242</v>
      </c>
      <c r="D18" s="27">
        <v>1083</v>
      </c>
      <c r="E18" s="27">
        <f>D18-E1</f>
        <v>12</v>
      </c>
    </row>
    <row r="19" spans="1:5" ht="15.9" customHeight="1" x14ac:dyDescent="0.25">
      <c r="A19" t="s">
        <v>243</v>
      </c>
      <c r="B19" t="s">
        <v>243</v>
      </c>
      <c r="C19" s="1" t="s">
        <v>215</v>
      </c>
      <c r="D19" s="27">
        <v>1078</v>
      </c>
      <c r="E19" s="27">
        <f>D19-E1</f>
        <v>7</v>
      </c>
    </row>
    <row r="20" spans="1:5" ht="15.9" customHeight="1" x14ac:dyDescent="0.25">
      <c r="A20" t="s">
        <v>244</v>
      </c>
      <c r="B20" t="s">
        <v>245</v>
      </c>
      <c r="C20" s="1" t="s">
        <v>246</v>
      </c>
      <c r="D20" s="1">
        <v>1086</v>
      </c>
      <c r="E20" s="27">
        <f>D20-E1</f>
        <v>15</v>
      </c>
    </row>
  </sheetData>
  <mergeCells count="1">
    <mergeCell ref="C1:D1"/>
  </mergeCells>
  <phoneticPr fontId="0" type="noConversion"/>
  <printOptions gridLines="1" gridLinesSet="0"/>
  <pageMargins left="0.75" right="0.75" top="1" bottom="1" header="0.5" footer="0.5"/>
  <pageSetup orientation="portrait" horizontalDpi="4294967292" r:id="rId1"/>
  <headerFooter alignWithMargins="0">
    <oddHeader>&amp;A</oddHeader>
    <oddFooter>&amp;L&amp;8File Location: G:\Pkg\Wp60\Doc\Forms\Boat Ramp Elevations.xls&amp;R&amp;8&amp;D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Boat Ramps</vt:lpstr>
      <vt:lpstr>Bridge Elev</vt:lpstr>
      <vt:lpstr>'Boat Ramps'!data</vt:lpstr>
      <vt:lpstr>'Boat Ramps'!Print_Area</vt:lpstr>
      <vt:lpstr>'Bridge Elev'!Print_Area</vt:lpstr>
      <vt:lpstr>'Boat Ramps'!Print_Titles</vt:lpstr>
    </vt:vector>
  </TitlesOfParts>
  <Company>Corps of Engineers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Boat Ramp Elevations</dc:title>
  <dc:creator>Russell A. Lundstrum</dc:creator>
  <cp:keywords>elevations, boat ramps, bridges, temp buoys, haz bouys</cp:keywords>
  <cp:lastModifiedBy>AGM</cp:lastModifiedBy>
  <cp:lastPrinted>2016-09-28T14:19:40Z</cp:lastPrinted>
  <dcterms:created xsi:type="dcterms:W3CDTF">1999-05-27T12:13:41Z</dcterms:created>
  <dcterms:modified xsi:type="dcterms:W3CDTF">2019-01-24T18:40:27Z</dcterms:modified>
</cp:coreProperties>
</file>